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envu-my.sharepoint.com/personal/rachael_spilka_envu_com/Documents/Documents/"/>
    </mc:Choice>
  </mc:AlternateContent>
  <xr:revisionPtr revIDLastSave="15" documentId="8_{2DCE6423-DDAC-48F9-B696-293850E07258}" xr6:coauthVersionLast="47" xr6:coauthVersionMax="47" xr10:uidLastSave="{A0430D2F-D6FA-4B39-BDC1-B9A7641CBFFD}"/>
  <bookViews>
    <workbookView xWindow="-28920" yWindow="-105" windowWidth="29040" windowHeight="15720" activeTab="1" xr2:uid="{F33A36ED-71C4-4001-8EF4-DB20E95ED764}"/>
  </bookViews>
  <sheets>
    <sheet name="Instructions Period 2 Enrollees" sheetId="15" r:id="rId1"/>
    <sheet name="Calculator - Enrolled by Oct 31" sheetId="16" r:id="rId2"/>
    <sheet name="table" sheetId="1" state="veryHidden" r:id="rId3"/>
  </sheets>
  <definedNames>
    <definedName name="_xlnm._FilterDatabase" localSheetId="1" hidden="1">'Calculator - Enrolled by Oct 31'!$A$11:$AA$127</definedName>
    <definedName name="_xlnm._FilterDatabase" localSheetId="0" hidden="1">'Instructions Period 2 Enrollees'!#REF!</definedName>
    <definedName name="_xlnm._FilterDatabase" localSheetId="2" hidden="1">table!$A$1:$W$114</definedName>
    <definedName name="_xlnm.Print_Area" localSheetId="1">'Calculator - Enrolled by Oct 31'!$A$1:$M$127,'Calculator - Enrolled by Oct 31'!$R$1:$Y$127</definedName>
    <definedName name="_xlnm.Print_Area" localSheetId="0">'Instructions Period 2 Enrollees'!$A$1:$K$64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27" i="16" l="1"/>
  <c r="O127" i="16"/>
  <c r="N127" i="16"/>
  <c r="H127" i="16"/>
  <c r="G127" i="16"/>
  <c r="C127" i="16"/>
  <c r="A127" i="16"/>
  <c r="Q126" i="16"/>
  <c r="P126" i="16"/>
  <c r="O126" i="16"/>
  <c r="N126" i="16"/>
  <c r="H126" i="16"/>
  <c r="G126" i="16"/>
  <c r="C126" i="16"/>
  <c r="A126" i="16"/>
  <c r="S125" i="16"/>
  <c r="X125" i="16" s="1"/>
  <c r="O125" i="16"/>
  <c r="N125" i="16"/>
  <c r="H125" i="16"/>
  <c r="G125" i="16"/>
  <c r="C125" i="16"/>
  <c r="A125" i="16"/>
  <c r="Q125" i="16" s="1"/>
  <c r="O124" i="16"/>
  <c r="N124" i="16"/>
  <c r="H124" i="16"/>
  <c r="G124" i="16"/>
  <c r="C124" i="16"/>
  <c r="A124" i="16"/>
  <c r="Q124" i="16" s="1"/>
  <c r="O123" i="16"/>
  <c r="N123" i="16"/>
  <c r="H123" i="16"/>
  <c r="G123" i="16"/>
  <c r="C123" i="16"/>
  <c r="A123" i="16"/>
  <c r="Q123" i="16" s="1"/>
  <c r="S122" i="16"/>
  <c r="X122" i="16" s="1"/>
  <c r="O122" i="16"/>
  <c r="Q122" i="16" s="1"/>
  <c r="N122" i="16"/>
  <c r="H122" i="16"/>
  <c r="G122" i="16"/>
  <c r="C122" i="16"/>
  <c r="A122" i="16"/>
  <c r="P122" i="16" s="1"/>
  <c r="P120" i="16"/>
  <c r="O120" i="16"/>
  <c r="N120" i="16"/>
  <c r="H120" i="16"/>
  <c r="G120" i="16"/>
  <c r="C120" i="16"/>
  <c r="A120" i="16"/>
  <c r="P119" i="16"/>
  <c r="O119" i="16"/>
  <c r="Q119" i="16" s="1"/>
  <c r="N119" i="16"/>
  <c r="H119" i="16"/>
  <c r="G119" i="16"/>
  <c r="C119" i="16"/>
  <c r="A119" i="16"/>
  <c r="P118" i="16"/>
  <c r="O118" i="16"/>
  <c r="Q118" i="16" s="1"/>
  <c r="N118" i="16"/>
  <c r="H118" i="16"/>
  <c r="G118" i="16"/>
  <c r="C118" i="16"/>
  <c r="A118" i="16"/>
  <c r="P117" i="16"/>
  <c r="O117" i="16"/>
  <c r="Q117" i="16" s="1"/>
  <c r="N117" i="16"/>
  <c r="H117" i="16"/>
  <c r="G117" i="16"/>
  <c r="C117" i="16"/>
  <c r="A117" i="16"/>
  <c r="P116" i="16"/>
  <c r="O116" i="16"/>
  <c r="Q116" i="16" s="1"/>
  <c r="N116" i="16"/>
  <c r="H116" i="16"/>
  <c r="G116" i="16"/>
  <c r="C116" i="16"/>
  <c r="A116" i="16"/>
  <c r="P115" i="16"/>
  <c r="O115" i="16"/>
  <c r="Q115" i="16" s="1"/>
  <c r="N115" i="16"/>
  <c r="H115" i="16"/>
  <c r="G115" i="16"/>
  <c r="C115" i="16"/>
  <c r="A115" i="16"/>
  <c r="S114" i="16"/>
  <c r="X114" i="16" s="1"/>
  <c r="Q114" i="16"/>
  <c r="O114" i="16"/>
  <c r="N114" i="16"/>
  <c r="H114" i="16"/>
  <c r="G114" i="16"/>
  <c r="C114" i="16"/>
  <c r="A114" i="16"/>
  <c r="P114" i="16" s="1"/>
  <c r="X113" i="16"/>
  <c r="S113" i="16"/>
  <c r="Q113" i="16"/>
  <c r="O113" i="16"/>
  <c r="N113" i="16"/>
  <c r="P113" i="16" s="1"/>
  <c r="H113" i="16"/>
  <c r="G113" i="16"/>
  <c r="C113" i="16"/>
  <c r="A113" i="16"/>
  <c r="S112" i="16"/>
  <c r="P112" i="16"/>
  <c r="O112" i="16"/>
  <c r="N112" i="16"/>
  <c r="H112" i="16"/>
  <c r="G112" i="16"/>
  <c r="C112" i="16"/>
  <c r="A112" i="16"/>
  <c r="O111" i="16"/>
  <c r="Q111" i="16" s="1"/>
  <c r="N111" i="16"/>
  <c r="H111" i="16"/>
  <c r="G111" i="16"/>
  <c r="C111" i="16"/>
  <c r="A111" i="16"/>
  <c r="P111" i="16" s="1"/>
  <c r="O110" i="16"/>
  <c r="Q110" i="16" s="1"/>
  <c r="N110" i="16"/>
  <c r="H110" i="16"/>
  <c r="G110" i="16"/>
  <c r="C110" i="16"/>
  <c r="A110" i="16"/>
  <c r="P110" i="16" s="1"/>
  <c r="O109" i="16"/>
  <c r="Q109" i="16" s="1"/>
  <c r="N109" i="16"/>
  <c r="H109" i="16"/>
  <c r="G109" i="16"/>
  <c r="C109" i="16"/>
  <c r="A109" i="16"/>
  <c r="P109" i="16" s="1"/>
  <c r="O108" i="16"/>
  <c r="Q108" i="16" s="1"/>
  <c r="N108" i="16"/>
  <c r="H108" i="16"/>
  <c r="G108" i="16"/>
  <c r="C108" i="16"/>
  <c r="A108" i="16"/>
  <c r="P108" i="16" s="1"/>
  <c r="Q107" i="16"/>
  <c r="O107" i="16"/>
  <c r="N107" i="16"/>
  <c r="H107" i="16"/>
  <c r="G107" i="16"/>
  <c r="C107" i="16"/>
  <c r="A107" i="16"/>
  <c r="Q106" i="16"/>
  <c r="O106" i="16"/>
  <c r="N106" i="16"/>
  <c r="P106" i="16" s="1"/>
  <c r="H106" i="16"/>
  <c r="G106" i="16"/>
  <c r="C106" i="16"/>
  <c r="A106" i="16"/>
  <c r="Q105" i="16"/>
  <c r="O105" i="16"/>
  <c r="N105" i="16"/>
  <c r="P105" i="16" s="1"/>
  <c r="H105" i="16"/>
  <c r="G105" i="16"/>
  <c r="C105" i="16"/>
  <c r="A105" i="16"/>
  <c r="Q104" i="16"/>
  <c r="O104" i="16"/>
  <c r="N104" i="16"/>
  <c r="P104" i="16" s="1"/>
  <c r="H104" i="16"/>
  <c r="G104" i="16"/>
  <c r="C104" i="16"/>
  <c r="A104" i="16"/>
  <c r="Q103" i="16"/>
  <c r="P103" i="16"/>
  <c r="O103" i="16"/>
  <c r="N103" i="16"/>
  <c r="H103" i="16"/>
  <c r="G103" i="16"/>
  <c r="C103" i="16"/>
  <c r="A103" i="16"/>
  <c r="Q102" i="16"/>
  <c r="P102" i="16"/>
  <c r="O102" i="16"/>
  <c r="N102" i="16"/>
  <c r="H102" i="16"/>
  <c r="G102" i="16"/>
  <c r="C102" i="16"/>
  <c r="A102" i="16"/>
  <c r="Q101" i="16"/>
  <c r="P101" i="16"/>
  <c r="O101" i="16"/>
  <c r="N101" i="16"/>
  <c r="H101" i="16"/>
  <c r="G101" i="16"/>
  <c r="C101" i="16"/>
  <c r="A101" i="16"/>
  <c r="Q100" i="16"/>
  <c r="O100" i="16"/>
  <c r="N100" i="16"/>
  <c r="H100" i="16"/>
  <c r="G100" i="16"/>
  <c r="C100" i="16"/>
  <c r="A100" i="16"/>
  <c r="X99" i="16"/>
  <c r="S99" i="16"/>
  <c r="Q99" i="16"/>
  <c r="O99" i="16"/>
  <c r="N99" i="16"/>
  <c r="P99" i="16" s="1"/>
  <c r="H99" i="16"/>
  <c r="G99" i="16"/>
  <c r="C99" i="16"/>
  <c r="A99" i="16"/>
  <c r="Q98" i="16"/>
  <c r="O98" i="16"/>
  <c r="N98" i="16"/>
  <c r="P98" i="16" s="1"/>
  <c r="H98" i="16"/>
  <c r="G98" i="16"/>
  <c r="C98" i="16"/>
  <c r="A98" i="16"/>
  <c r="Q97" i="16"/>
  <c r="O97" i="16"/>
  <c r="N97" i="16"/>
  <c r="P97" i="16" s="1"/>
  <c r="H97" i="16"/>
  <c r="G97" i="16"/>
  <c r="C97" i="16"/>
  <c r="A97" i="16"/>
  <c r="S96" i="16"/>
  <c r="Q96" i="16"/>
  <c r="O96" i="16"/>
  <c r="N96" i="16"/>
  <c r="H96" i="16"/>
  <c r="G96" i="16"/>
  <c r="C96" i="16"/>
  <c r="A96" i="16"/>
  <c r="P96" i="16" s="1"/>
  <c r="X95" i="16"/>
  <c r="S95" i="16"/>
  <c r="Q95" i="16"/>
  <c r="O95" i="16"/>
  <c r="N95" i="16"/>
  <c r="P95" i="16" s="1"/>
  <c r="H95" i="16"/>
  <c r="G95" i="16"/>
  <c r="C95" i="16"/>
  <c r="A95" i="16"/>
  <c r="O94" i="16"/>
  <c r="N94" i="16"/>
  <c r="H94" i="16"/>
  <c r="G94" i="16"/>
  <c r="C94" i="16"/>
  <c r="A94" i="16"/>
  <c r="P94" i="16" s="1"/>
  <c r="Q93" i="16"/>
  <c r="O93" i="16"/>
  <c r="N93" i="16"/>
  <c r="H93" i="16"/>
  <c r="G93" i="16"/>
  <c r="C93" i="16"/>
  <c r="A93" i="16"/>
  <c r="P93" i="16" s="1"/>
  <c r="Q92" i="16"/>
  <c r="O92" i="16"/>
  <c r="N92" i="16"/>
  <c r="H92" i="16"/>
  <c r="G92" i="16"/>
  <c r="C92" i="16"/>
  <c r="A92" i="16"/>
  <c r="P92" i="16" s="1"/>
  <c r="O90" i="16"/>
  <c r="N90" i="16"/>
  <c r="H90" i="16"/>
  <c r="G90" i="16"/>
  <c r="C90" i="16"/>
  <c r="A90" i="16"/>
  <c r="P90" i="16" s="1"/>
  <c r="V89" i="16"/>
  <c r="S89" i="16"/>
  <c r="P89" i="16"/>
  <c r="O89" i="16"/>
  <c r="N89" i="16"/>
  <c r="H89" i="16"/>
  <c r="G89" i="16"/>
  <c r="D89" i="16"/>
  <c r="U89" i="16" s="1"/>
  <c r="X89" i="16" s="1"/>
  <c r="C89" i="16"/>
  <c r="A89" i="16"/>
  <c r="Q89" i="16" s="1"/>
  <c r="Q88" i="16"/>
  <c r="O88" i="16"/>
  <c r="N88" i="16"/>
  <c r="H88" i="16"/>
  <c r="G88" i="16"/>
  <c r="C88" i="16"/>
  <c r="A88" i="16"/>
  <c r="P88" i="16" s="1"/>
  <c r="Q87" i="16"/>
  <c r="O87" i="16"/>
  <c r="N87" i="16"/>
  <c r="H87" i="16"/>
  <c r="G87" i="16"/>
  <c r="C87" i="16"/>
  <c r="A87" i="16"/>
  <c r="P87" i="16" s="1"/>
  <c r="Q86" i="16"/>
  <c r="O86" i="16"/>
  <c r="N86" i="16"/>
  <c r="H86" i="16"/>
  <c r="G86" i="16"/>
  <c r="C86" i="16"/>
  <c r="A86" i="16"/>
  <c r="P86" i="16" s="1"/>
  <c r="X85" i="16"/>
  <c r="S85" i="16"/>
  <c r="O85" i="16"/>
  <c r="Q85" i="16" s="1"/>
  <c r="N85" i="16"/>
  <c r="H85" i="16"/>
  <c r="G85" i="16"/>
  <c r="C85" i="16"/>
  <c r="A85" i="16"/>
  <c r="P85" i="16" s="1"/>
  <c r="O84" i="16"/>
  <c r="Q84" i="16" s="1"/>
  <c r="N84" i="16"/>
  <c r="H84" i="16"/>
  <c r="G84" i="16"/>
  <c r="C84" i="16"/>
  <c r="A84" i="16"/>
  <c r="P84" i="16" s="1"/>
  <c r="O83" i="16"/>
  <c r="N83" i="16"/>
  <c r="H83" i="16"/>
  <c r="G83" i="16"/>
  <c r="C83" i="16"/>
  <c r="A83" i="16"/>
  <c r="P83" i="16" s="1"/>
  <c r="Q82" i="16"/>
  <c r="O82" i="16"/>
  <c r="N82" i="16"/>
  <c r="H82" i="16"/>
  <c r="G82" i="16"/>
  <c r="C82" i="16"/>
  <c r="A82" i="16"/>
  <c r="P82" i="16" s="1"/>
  <c r="V81" i="16"/>
  <c r="S81" i="16"/>
  <c r="P81" i="16"/>
  <c r="O81" i="16"/>
  <c r="N81" i="16"/>
  <c r="H81" i="16"/>
  <c r="G81" i="16"/>
  <c r="D81" i="16"/>
  <c r="U81" i="16" s="1"/>
  <c r="C81" i="16"/>
  <c r="A81" i="16"/>
  <c r="V80" i="16"/>
  <c r="U80" i="16"/>
  <c r="S80" i="16"/>
  <c r="O80" i="16"/>
  <c r="Q80" i="16" s="1"/>
  <c r="N80" i="16"/>
  <c r="H80" i="16"/>
  <c r="G80" i="16"/>
  <c r="D80" i="16"/>
  <c r="C80" i="16"/>
  <c r="A80" i="16"/>
  <c r="P80" i="16" s="1"/>
  <c r="P79" i="16"/>
  <c r="O79" i="16"/>
  <c r="Q79" i="16" s="1"/>
  <c r="N79" i="16"/>
  <c r="H79" i="16"/>
  <c r="G79" i="16"/>
  <c r="C79" i="16"/>
  <c r="A79" i="16"/>
  <c r="P78" i="16"/>
  <c r="O78" i="16"/>
  <c r="Q78" i="16" s="1"/>
  <c r="N78" i="16"/>
  <c r="H78" i="16"/>
  <c r="G78" i="16"/>
  <c r="C78" i="16"/>
  <c r="A78" i="16"/>
  <c r="P77" i="16"/>
  <c r="O77" i="16"/>
  <c r="Q77" i="16" s="1"/>
  <c r="N77" i="16"/>
  <c r="H77" i="16"/>
  <c r="G77" i="16"/>
  <c r="C77" i="16"/>
  <c r="A77" i="16"/>
  <c r="P76" i="16"/>
  <c r="O76" i="16"/>
  <c r="Q76" i="16" s="1"/>
  <c r="N76" i="16"/>
  <c r="H76" i="16"/>
  <c r="G76" i="16"/>
  <c r="C76" i="16"/>
  <c r="A76" i="16"/>
  <c r="P75" i="16"/>
  <c r="O75" i="16"/>
  <c r="Q75" i="16" s="1"/>
  <c r="N75" i="16"/>
  <c r="H75" i="16"/>
  <c r="G75" i="16"/>
  <c r="C75" i="16"/>
  <c r="A75" i="16"/>
  <c r="P74" i="16"/>
  <c r="O74" i="16"/>
  <c r="Q74" i="16" s="1"/>
  <c r="N74" i="16"/>
  <c r="H74" i="16"/>
  <c r="G74" i="16"/>
  <c r="C74" i="16"/>
  <c r="A74" i="16"/>
  <c r="O73" i="16"/>
  <c r="Q73" i="16" s="1"/>
  <c r="N73" i="16"/>
  <c r="H73" i="16"/>
  <c r="G73" i="16"/>
  <c r="C73" i="16"/>
  <c r="A73" i="16"/>
  <c r="P73" i="16" s="1"/>
  <c r="V72" i="16"/>
  <c r="S72" i="16"/>
  <c r="P72" i="16"/>
  <c r="O72" i="16"/>
  <c r="N72" i="16"/>
  <c r="H72" i="16"/>
  <c r="G72" i="16"/>
  <c r="D72" i="16"/>
  <c r="U72" i="16" s="1"/>
  <c r="C72" i="16"/>
  <c r="A72" i="16"/>
  <c r="Q72" i="16" s="1"/>
  <c r="Q71" i="16"/>
  <c r="O71" i="16"/>
  <c r="N71" i="16"/>
  <c r="H71" i="16"/>
  <c r="G71" i="16"/>
  <c r="C71" i="16"/>
  <c r="A71" i="16"/>
  <c r="P71" i="16" s="1"/>
  <c r="O70" i="16"/>
  <c r="N70" i="16"/>
  <c r="H70" i="16"/>
  <c r="G70" i="16"/>
  <c r="C70" i="16"/>
  <c r="A70" i="16"/>
  <c r="P70" i="16" s="1"/>
  <c r="P69" i="16"/>
  <c r="O69" i="16"/>
  <c r="N69" i="16"/>
  <c r="H69" i="16"/>
  <c r="G69" i="16"/>
  <c r="C69" i="16"/>
  <c r="A69" i="16"/>
  <c r="P68" i="16"/>
  <c r="O68" i="16"/>
  <c r="Q68" i="16" s="1"/>
  <c r="N68" i="16"/>
  <c r="H68" i="16"/>
  <c r="G68" i="16"/>
  <c r="C68" i="16"/>
  <c r="A68" i="16"/>
  <c r="P67" i="16"/>
  <c r="O67" i="16"/>
  <c r="Q67" i="16" s="1"/>
  <c r="N67" i="16"/>
  <c r="H67" i="16"/>
  <c r="G67" i="16"/>
  <c r="C67" i="16"/>
  <c r="A67" i="16"/>
  <c r="P66" i="16"/>
  <c r="O66" i="16"/>
  <c r="Q66" i="16" s="1"/>
  <c r="N66" i="16"/>
  <c r="H66" i="16"/>
  <c r="G66" i="16"/>
  <c r="C66" i="16"/>
  <c r="A66" i="16"/>
  <c r="P65" i="16"/>
  <c r="O65" i="16"/>
  <c r="Q65" i="16" s="1"/>
  <c r="N65" i="16"/>
  <c r="H65" i="16"/>
  <c r="G65" i="16"/>
  <c r="C65" i="16"/>
  <c r="A65" i="16"/>
  <c r="P64" i="16"/>
  <c r="O64" i="16"/>
  <c r="Q64" i="16" s="1"/>
  <c r="N64" i="16"/>
  <c r="H64" i="16"/>
  <c r="G64" i="16"/>
  <c r="C64" i="16"/>
  <c r="A64" i="16"/>
  <c r="P63" i="16"/>
  <c r="O63" i="16"/>
  <c r="Q63" i="16" s="1"/>
  <c r="N63" i="16"/>
  <c r="H63" i="16"/>
  <c r="G63" i="16"/>
  <c r="C63" i="16"/>
  <c r="A63" i="16"/>
  <c r="V62" i="16"/>
  <c r="P62" i="16"/>
  <c r="O62" i="16"/>
  <c r="Q62" i="16" s="1"/>
  <c r="N62" i="16"/>
  <c r="H62" i="16"/>
  <c r="G62" i="16"/>
  <c r="D62" i="16"/>
  <c r="U62" i="16" s="1"/>
  <c r="C62" i="16"/>
  <c r="A62" i="16"/>
  <c r="Q61" i="16"/>
  <c r="P61" i="16"/>
  <c r="O61" i="16"/>
  <c r="N61" i="16"/>
  <c r="H61" i="16"/>
  <c r="G61" i="16"/>
  <c r="C61" i="16"/>
  <c r="A61" i="16"/>
  <c r="Q60" i="16"/>
  <c r="O60" i="16"/>
  <c r="N60" i="16"/>
  <c r="H60" i="16"/>
  <c r="G60" i="16"/>
  <c r="C60" i="16"/>
  <c r="A60" i="16"/>
  <c r="S59" i="16"/>
  <c r="P59" i="16"/>
  <c r="O59" i="16"/>
  <c r="N59" i="16"/>
  <c r="H59" i="16"/>
  <c r="G59" i="16"/>
  <c r="C59" i="16"/>
  <c r="A59" i="16"/>
  <c r="V58" i="16"/>
  <c r="P58" i="16"/>
  <c r="O58" i="16"/>
  <c r="Q58" i="16" s="1"/>
  <c r="N58" i="16"/>
  <c r="H58" i="16"/>
  <c r="G58" i="16"/>
  <c r="D58" i="16"/>
  <c r="U58" i="16" s="1"/>
  <c r="C58" i="16"/>
  <c r="A58" i="16"/>
  <c r="V57" i="16"/>
  <c r="S57" i="16"/>
  <c r="O57" i="16"/>
  <c r="N57" i="16"/>
  <c r="H57" i="16"/>
  <c r="G57" i="16"/>
  <c r="D57" i="16"/>
  <c r="U57" i="16" s="1"/>
  <c r="C57" i="16"/>
  <c r="A57" i="16"/>
  <c r="Q57" i="16" s="1"/>
  <c r="V56" i="16"/>
  <c r="U56" i="16"/>
  <c r="S56" i="16"/>
  <c r="O56" i="16"/>
  <c r="Q56" i="16" s="1"/>
  <c r="N56" i="16"/>
  <c r="H56" i="16"/>
  <c r="G56" i="16"/>
  <c r="C56" i="16"/>
  <c r="A56" i="16"/>
  <c r="P56" i="16" s="1"/>
  <c r="V55" i="16"/>
  <c r="X55" i="16" s="1"/>
  <c r="U55" i="16"/>
  <c r="Q55" i="16"/>
  <c r="O55" i="16"/>
  <c r="N55" i="16"/>
  <c r="P55" i="16" s="1"/>
  <c r="G55" i="16"/>
  <c r="C55" i="16"/>
  <c r="X54" i="16"/>
  <c r="V54" i="16"/>
  <c r="U54" i="16"/>
  <c r="O54" i="16"/>
  <c r="Q54" i="16" s="1"/>
  <c r="N54" i="16"/>
  <c r="P54" i="16" s="1"/>
  <c r="G54" i="16"/>
  <c r="C54" i="16"/>
  <c r="V53" i="16"/>
  <c r="U53" i="16"/>
  <c r="X53" i="16" s="1"/>
  <c r="P53" i="16"/>
  <c r="O53" i="16"/>
  <c r="Q53" i="16" s="1"/>
  <c r="N53" i="16"/>
  <c r="H53" i="16"/>
  <c r="G53" i="16"/>
  <c r="D53" i="16"/>
  <c r="C53" i="16"/>
  <c r="A53" i="16"/>
  <c r="Q52" i="16"/>
  <c r="P52" i="16"/>
  <c r="O52" i="16"/>
  <c r="N52" i="16"/>
  <c r="H52" i="16"/>
  <c r="G52" i="16"/>
  <c r="C52" i="16"/>
  <c r="A52" i="16"/>
  <c r="Q51" i="16"/>
  <c r="P51" i="16"/>
  <c r="O51" i="16"/>
  <c r="N51" i="16"/>
  <c r="H51" i="16"/>
  <c r="G51" i="16"/>
  <c r="C51" i="16"/>
  <c r="A51" i="16"/>
  <c r="Q50" i="16"/>
  <c r="P50" i="16"/>
  <c r="O50" i="16"/>
  <c r="N50" i="16"/>
  <c r="H50" i="16"/>
  <c r="G50" i="16"/>
  <c r="C50" i="16"/>
  <c r="A50" i="16"/>
  <c r="Q49" i="16"/>
  <c r="P49" i="16"/>
  <c r="O49" i="16"/>
  <c r="N49" i="16"/>
  <c r="H49" i="16"/>
  <c r="G49" i="16"/>
  <c r="C49" i="16"/>
  <c r="A49" i="16"/>
  <c r="Q48" i="16"/>
  <c r="P48" i="16"/>
  <c r="O48" i="16"/>
  <c r="N48" i="16"/>
  <c r="H48" i="16"/>
  <c r="G48" i="16"/>
  <c r="C48" i="16"/>
  <c r="A48" i="16"/>
  <c r="Q47" i="16"/>
  <c r="P47" i="16"/>
  <c r="O47" i="16"/>
  <c r="N47" i="16"/>
  <c r="H47" i="16"/>
  <c r="G47" i="16"/>
  <c r="C47" i="16"/>
  <c r="A47" i="16"/>
  <c r="Q46" i="16"/>
  <c r="P46" i="16"/>
  <c r="O46" i="16"/>
  <c r="N46" i="16"/>
  <c r="H46" i="16"/>
  <c r="G46" i="16"/>
  <c r="C46" i="16"/>
  <c r="A46" i="16"/>
  <c r="Q45" i="16"/>
  <c r="P45" i="16"/>
  <c r="O45" i="16"/>
  <c r="N45" i="16"/>
  <c r="H45" i="16"/>
  <c r="G45" i="16"/>
  <c r="C45" i="16"/>
  <c r="A45" i="16"/>
  <c r="V44" i="16"/>
  <c r="O44" i="16"/>
  <c r="N44" i="16"/>
  <c r="H44" i="16"/>
  <c r="G44" i="16"/>
  <c r="D44" i="16"/>
  <c r="U44" i="16" s="1"/>
  <c r="C44" i="16"/>
  <c r="A44" i="16"/>
  <c r="Q44" i="16" s="1"/>
  <c r="V43" i="16"/>
  <c r="U43" i="16"/>
  <c r="S43" i="16"/>
  <c r="P43" i="16"/>
  <c r="O43" i="16"/>
  <c r="Q43" i="16" s="1"/>
  <c r="N43" i="16"/>
  <c r="H43" i="16"/>
  <c r="G43" i="16"/>
  <c r="D43" i="16"/>
  <c r="C43" i="16"/>
  <c r="A43" i="16"/>
  <c r="Q42" i="16"/>
  <c r="O42" i="16"/>
  <c r="N42" i="16"/>
  <c r="P42" i="16" s="1"/>
  <c r="H42" i="16"/>
  <c r="G42" i="16"/>
  <c r="C42" i="16"/>
  <c r="A42" i="16"/>
  <c r="Q41" i="16"/>
  <c r="O41" i="16"/>
  <c r="N41" i="16"/>
  <c r="P41" i="16" s="1"/>
  <c r="H41" i="16"/>
  <c r="G41" i="16"/>
  <c r="C41" i="16"/>
  <c r="A41" i="16"/>
  <c r="Q40" i="16"/>
  <c r="O40" i="16"/>
  <c r="N40" i="16"/>
  <c r="P40" i="16" s="1"/>
  <c r="H40" i="16"/>
  <c r="G40" i="16"/>
  <c r="C40" i="16"/>
  <c r="A40" i="16"/>
  <c r="S39" i="16"/>
  <c r="Q39" i="16"/>
  <c r="O39" i="16"/>
  <c r="N39" i="16"/>
  <c r="H39" i="16"/>
  <c r="G39" i="16"/>
  <c r="C39" i="16"/>
  <c r="A39" i="16"/>
  <c r="P39" i="16" s="1"/>
  <c r="Q38" i="16"/>
  <c r="O38" i="16"/>
  <c r="N38" i="16"/>
  <c r="H38" i="16"/>
  <c r="G38" i="16"/>
  <c r="C38" i="16"/>
  <c r="A38" i="16"/>
  <c r="P38" i="16" s="1"/>
  <c r="O37" i="16"/>
  <c r="N37" i="16"/>
  <c r="H37" i="16"/>
  <c r="G37" i="16"/>
  <c r="C37" i="16"/>
  <c r="A37" i="16"/>
  <c r="P37" i="16" s="1"/>
  <c r="V36" i="16"/>
  <c r="O36" i="16"/>
  <c r="N36" i="16"/>
  <c r="H36" i="16"/>
  <c r="G36" i="16"/>
  <c r="D36" i="16"/>
  <c r="U36" i="16" s="1"/>
  <c r="C36" i="16"/>
  <c r="A36" i="16"/>
  <c r="P36" i="16" s="1"/>
  <c r="O35" i="16"/>
  <c r="Q35" i="16" s="1"/>
  <c r="N35" i="16"/>
  <c r="H35" i="16"/>
  <c r="G35" i="16"/>
  <c r="C35" i="16"/>
  <c r="A35" i="16"/>
  <c r="P35" i="16" s="1"/>
  <c r="O34" i="16"/>
  <c r="Q34" i="16" s="1"/>
  <c r="N34" i="16"/>
  <c r="H34" i="16"/>
  <c r="G34" i="16"/>
  <c r="C34" i="16"/>
  <c r="A34" i="16"/>
  <c r="P34" i="16" s="1"/>
  <c r="V33" i="16"/>
  <c r="P33" i="16"/>
  <c r="O33" i="16"/>
  <c r="N33" i="16"/>
  <c r="H33" i="16"/>
  <c r="G33" i="16"/>
  <c r="D33" i="16"/>
  <c r="U33" i="16" s="1"/>
  <c r="C33" i="16"/>
  <c r="A33" i="16"/>
  <c r="Q32" i="16"/>
  <c r="P32" i="16"/>
  <c r="O32" i="16"/>
  <c r="N32" i="16"/>
  <c r="H32" i="16"/>
  <c r="G32" i="16"/>
  <c r="C32" i="16"/>
  <c r="A32" i="16"/>
  <c r="Q31" i="16"/>
  <c r="P31" i="16"/>
  <c r="O31" i="16"/>
  <c r="N31" i="16"/>
  <c r="H31" i="16"/>
  <c r="G31" i="16"/>
  <c r="C31" i="16"/>
  <c r="A31" i="16"/>
  <c r="Q30" i="16"/>
  <c r="P30" i="16"/>
  <c r="O30" i="16"/>
  <c r="N30" i="16"/>
  <c r="H30" i="16"/>
  <c r="G30" i="16"/>
  <c r="C30" i="16"/>
  <c r="A30" i="16"/>
  <c r="Q29" i="16"/>
  <c r="P29" i="16"/>
  <c r="O29" i="16"/>
  <c r="N29" i="16"/>
  <c r="H29" i="16"/>
  <c r="G29" i="16"/>
  <c r="C29" i="16"/>
  <c r="A29" i="16"/>
  <c r="Q28" i="16"/>
  <c r="P28" i="16"/>
  <c r="O28" i="16"/>
  <c r="N28" i="16"/>
  <c r="H28" i="16"/>
  <c r="G28" i="16"/>
  <c r="C28" i="16"/>
  <c r="A28" i="16"/>
  <c r="S27" i="16"/>
  <c r="X27" i="16" s="1"/>
  <c r="O27" i="16"/>
  <c r="Q27" i="16" s="1"/>
  <c r="N27" i="16"/>
  <c r="G27" i="16"/>
  <c r="C27" i="16"/>
  <c r="A27" i="16"/>
  <c r="P27" i="16" s="1"/>
  <c r="X26" i="16"/>
  <c r="S26" i="16"/>
  <c r="O26" i="16"/>
  <c r="Q26" i="16" s="1"/>
  <c r="N26" i="16"/>
  <c r="G26" i="16"/>
  <c r="C26" i="16"/>
  <c r="A26" i="16"/>
  <c r="P26" i="16" s="1"/>
  <c r="S25" i="16"/>
  <c r="O25" i="16"/>
  <c r="N25" i="16"/>
  <c r="H25" i="16"/>
  <c r="G25" i="16"/>
  <c r="C25" i="16"/>
  <c r="A25" i="16"/>
  <c r="P25" i="16" s="1"/>
  <c r="S24" i="16"/>
  <c r="O24" i="16"/>
  <c r="Q24" i="16" s="1"/>
  <c r="N24" i="16"/>
  <c r="H24" i="16"/>
  <c r="G24" i="16"/>
  <c r="C24" i="16"/>
  <c r="A24" i="16"/>
  <c r="P24" i="16" s="1"/>
  <c r="V23" i="16"/>
  <c r="X23" i="16" s="1"/>
  <c r="O23" i="16"/>
  <c r="N23" i="16"/>
  <c r="P23" i="16" s="1"/>
  <c r="H23" i="16"/>
  <c r="G23" i="16"/>
  <c r="D23" i="16"/>
  <c r="U23" i="16" s="1"/>
  <c r="C23" i="16"/>
  <c r="A23" i="16"/>
  <c r="Q23" i="16" s="1"/>
  <c r="X22" i="16"/>
  <c r="V22" i="16"/>
  <c r="U22" i="16"/>
  <c r="O22" i="16"/>
  <c r="N22" i="16"/>
  <c r="H22" i="16"/>
  <c r="G22" i="16"/>
  <c r="D22" i="16"/>
  <c r="C22" i="16"/>
  <c r="A22" i="16"/>
  <c r="P22" i="16" s="1"/>
  <c r="O21" i="16"/>
  <c r="Q21" i="16" s="1"/>
  <c r="N21" i="16"/>
  <c r="H21" i="16"/>
  <c r="G21" i="16"/>
  <c r="C21" i="16"/>
  <c r="A21" i="16"/>
  <c r="P21" i="16" s="1"/>
  <c r="V20" i="16"/>
  <c r="S20" i="16"/>
  <c r="P20" i="16"/>
  <c r="O20" i="16"/>
  <c r="N20" i="16"/>
  <c r="H20" i="16"/>
  <c r="G20" i="16"/>
  <c r="D20" i="16"/>
  <c r="U20" i="16" s="1"/>
  <c r="C20" i="16"/>
  <c r="A20" i="16"/>
  <c r="Q20" i="16" s="1"/>
  <c r="Q19" i="16"/>
  <c r="O19" i="16"/>
  <c r="N19" i="16"/>
  <c r="H19" i="16"/>
  <c r="G19" i="16"/>
  <c r="C19" i="16"/>
  <c r="A19" i="16"/>
  <c r="P19" i="16" s="1"/>
  <c r="X18" i="16"/>
  <c r="V18" i="16"/>
  <c r="U18" i="16"/>
  <c r="P18" i="16"/>
  <c r="O18" i="16"/>
  <c r="Q18" i="16" s="1"/>
  <c r="N18" i="16"/>
  <c r="H18" i="16"/>
  <c r="G18" i="16"/>
  <c r="D18" i="16"/>
  <c r="C18" i="16"/>
  <c r="A18" i="16"/>
  <c r="V17" i="16"/>
  <c r="S17" i="16"/>
  <c r="O17" i="16"/>
  <c r="Q17" i="16" s="1"/>
  <c r="N17" i="16"/>
  <c r="H17" i="16"/>
  <c r="G17" i="16"/>
  <c r="D17" i="16"/>
  <c r="U17" i="16" s="1"/>
  <c r="C17" i="16"/>
  <c r="A17" i="16"/>
  <c r="P17" i="16" s="1"/>
  <c r="P16" i="16"/>
  <c r="O16" i="16"/>
  <c r="Q16" i="16" s="1"/>
  <c r="N16" i="16"/>
  <c r="H16" i="16"/>
  <c r="G16" i="16"/>
  <c r="C16" i="16"/>
  <c r="A16" i="16"/>
  <c r="O15" i="16"/>
  <c r="Q15" i="16" s="1"/>
  <c r="N15" i="16"/>
  <c r="H15" i="16"/>
  <c r="G15" i="16"/>
  <c r="C15" i="16"/>
  <c r="A15" i="16"/>
  <c r="P15" i="16" s="1"/>
  <c r="S14" i="16"/>
  <c r="X14" i="16" s="1"/>
  <c r="O14" i="16"/>
  <c r="Q14" i="16" s="1"/>
  <c r="N14" i="16"/>
  <c r="H14" i="16"/>
  <c r="G14" i="16"/>
  <c r="C14" i="16"/>
  <c r="A14" i="16"/>
  <c r="P14" i="16" s="1"/>
  <c r="O13" i="16"/>
  <c r="Q13" i="16" s="1"/>
  <c r="N13" i="16"/>
  <c r="H13" i="16"/>
  <c r="G13" i="16"/>
  <c r="C13" i="16"/>
  <c r="A13" i="16"/>
  <c r="P13" i="16" s="1"/>
  <c r="V6" i="16" l="1"/>
  <c r="V7" i="16" s="1"/>
  <c r="U6" i="16"/>
  <c r="S3" i="16"/>
  <c r="T3" i="16" s="1"/>
  <c r="T83" i="16" s="1"/>
  <c r="S6" i="16"/>
  <c r="S7" i="16" s="1"/>
  <c r="Q33" i="16"/>
  <c r="Q59" i="16"/>
  <c r="Q69" i="16"/>
  <c r="Q81" i="16"/>
  <c r="Q112" i="16"/>
  <c r="Q120" i="16"/>
  <c r="P44" i="16"/>
  <c r="Q83" i="16"/>
  <c r="Q94" i="16"/>
  <c r="P107" i="16"/>
  <c r="P127" i="16"/>
  <c r="Q22" i="16"/>
  <c r="Q36" i="16"/>
  <c r="Q37" i="16"/>
  <c r="P57" i="16"/>
  <c r="P60" i="16"/>
  <c r="Q70" i="16"/>
  <c r="Q90" i="16"/>
  <c r="P100" i="16"/>
  <c r="Q25" i="16"/>
  <c r="U3" i="16" s="1"/>
  <c r="P123" i="16"/>
  <c r="P124" i="16"/>
  <c r="P125" i="16"/>
  <c r="V3" i="16" l="1"/>
  <c r="W80" i="16" s="1"/>
  <c r="T96" i="16"/>
  <c r="T126" i="16"/>
  <c r="T80" i="16"/>
  <c r="T72" i="16"/>
  <c r="T61" i="16"/>
  <c r="T60" i="16"/>
  <c r="T127" i="16"/>
  <c r="X127" i="16" s="1"/>
  <c r="T100" i="16"/>
  <c r="T25" i="16"/>
  <c r="T94" i="16"/>
  <c r="T44" i="16"/>
  <c r="T58" i="16"/>
  <c r="T37" i="16"/>
  <c r="T57" i="16"/>
  <c r="T90" i="16"/>
  <c r="T70" i="16"/>
  <c r="T62" i="16"/>
  <c r="T33" i="16"/>
  <c r="T56" i="16"/>
  <c r="T36" i="16"/>
  <c r="T20" i="16"/>
  <c r="T73" i="16"/>
  <c r="T17" i="16"/>
  <c r="T112" i="16"/>
  <c r="T81" i="16"/>
  <c r="T59" i="16"/>
  <c r="T120" i="16"/>
  <c r="T69" i="16"/>
  <c r="T93" i="16"/>
  <c r="T82" i="16"/>
  <c r="T24" i="16"/>
  <c r="T111" i="16"/>
  <c r="T39" i="16"/>
  <c r="W127" i="16"/>
  <c r="T103" i="16"/>
  <c r="T107" i="16"/>
  <c r="T43" i="16"/>
  <c r="W112" i="16" l="1"/>
  <c r="X112" i="16" s="1"/>
  <c r="W24" i="16"/>
  <c r="X24" i="16" s="1"/>
  <c r="W43" i="16"/>
  <c r="X43" i="16" s="1"/>
  <c r="W61" i="16"/>
  <c r="X61" i="16" s="1"/>
  <c r="W82" i="16"/>
  <c r="X82" i="16" s="1"/>
  <c r="W57" i="16"/>
  <c r="X57" i="16" s="1"/>
  <c r="W59" i="16"/>
  <c r="X59" i="16" s="1"/>
  <c r="W69" i="16"/>
  <c r="X69" i="16" s="1"/>
  <c r="W58" i="16"/>
  <c r="X58" i="16" s="1"/>
  <c r="W94" i="16"/>
  <c r="X94" i="16" s="1"/>
  <c r="W56" i="16"/>
  <c r="X56" i="16" s="1"/>
  <c r="W83" i="16"/>
  <c r="X83" i="16" s="1"/>
  <c r="W44" i="16"/>
  <c r="X44" i="16" s="1"/>
  <c r="W111" i="16"/>
  <c r="W107" i="16"/>
  <c r="X107" i="16" s="1"/>
  <c r="W33" i="16"/>
  <c r="X33" i="16" s="1"/>
  <c r="W17" i="16"/>
  <c r="X17" i="16" s="1"/>
  <c r="W90" i="16"/>
  <c r="X90" i="16" s="1"/>
  <c r="X3" i="16"/>
  <c r="W3" i="16" s="1"/>
  <c r="W39" i="16"/>
  <c r="X39" i="16" s="1"/>
  <c r="W81" i="16"/>
  <c r="X81" i="16" s="1"/>
  <c r="W62" i="16"/>
  <c r="X62" i="16" s="1"/>
  <c r="W25" i="16"/>
  <c r="X25" i="16" s="1"/>
  <c r="W96" i="16"/>
  <c r="X96" i="16" s="1"/>
  <c r="W126" i="16"/>
  <c r="X126" i="16" s="1"/>
  <c r="W20" i="16"/>
  <c r="X111" i="16"/>
  <c r="W36" i="16"/>
  <c r="X36" i="16" s="1"/>
  <c r="T6" i="16"/>
  <c r="T7" i="16" s="1"/>
  <c r="W120" i="16"/>
  <c r="X120" i="16" s="1"/>
  <c r="W60" i="16"/>
  <c r="X60" i="16" s="1"/>
  <c r="W103" i="16"/>
  <c r="X103" i="16" s="1"/>
  <c r="W72" i="16"/>
  <c r="X72" i="16" s="1"/>
  <c r="W93" i="16"/>
  <c r="X93" i="16" s="1"/>
  <c r="X80" i="16"/>
  <c r="W37" i="16"/>
  <c r="X37" i="16" s="1"/>
  <c r="W70" i="16"/>
  <c r="X70" i="16" s="1"/>
  <c r="W100" i="16"/>
  <c r="X100" i="16" s="1"/>
  <c r="R100" i="1"/>
  <c r="W6" i="16" l="1"/>
  <c r="W7" i="16" s="1"/>
  <c r="X7" i="16" s="1"/>
  <c r="X20" i="16"/>
  <c r="X6" i="1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tc={03AB926F-4D11-4EA5-AB54-854DB1036126}</author>
    <author>tc={2BA49DF7-EBC4-4861-9D2D-B83FA4C98578}</author>
  </authors>
  <commentList>
    <comment ref="H10" authorId="0" shapeId="0" xr:uid="{03AB926F-4D11-4EA5-AB54-854DB1036126}">
      <text>
        <t>[Threaded comment]
Your version of Excel allows you to read this threaded comment; however, any edits to it will get removed if the file is opened in a newer version of Excel. Learn more: https://go.microsoft.com/fwlink/?linkid=870924
Comment:
    ornamental
Reply:
    @chad, this is also in the guide.</t>
      </text>
    </comment>
    <comment ref="H15" authorId="1" shapeId="0" xr:uid="{2BA49DF7-EBC4-4861-9D2D-B83FA4C98578}">
      <text>
        <t>[Threaded comment]
Your version of Excel allows you to read this threaded comment; however, any edits to it will get removed if the file is opened in a newer version of Excel. Learn more: https://go.microsoft.com/fwlink/?linkid=870924
Comment:
    ornamental
Reply:
    @chad, this is also in the QRG</t>
      </text>
    </comment>
  </commentList>
</comments>
</file>

<file path=xl/sharedStrings.xml><?xml version="1.0" encoding="utf-8"?>
<sst xmlns="http://schemas.openxmlformats.org/spreadsheetml/2006/main" count="1383" uniqueCount="625">
  <si>
    <t>How to Use the Envu Horizon Rewards Calculator</t>
  </si>
  <si>
    <t>This calculator helps you estimate your potential rewards based on expected Envu purchases for the year.</t>
  </si>
  <si>
    <r>
      <rPr>
        <b/>
        <i/>
        <sz val="10"/>
        <color theme="1"/>
        <rFont val="Euclid Circular A Light"/>
        <family val="2"/>
      </rPr>
      <t>Important:</t>
    </r>
    <r>
      <rPr>
        <i/>
        <sz val="10"/>
        <color theme="1"/>
        <rFont val="Euclid Circular A Light"/>
        <family val="2"/>
      </rPr>
      <t xml:space="preserve"> This calculator is for planning estimates only. Actual Tier status and rewards are based on verified purchases and program rules.</t>
    </r>
  </si>
  <si>
    <t>Step 1: Enter Your Expected Purchases</t>
  </si>
  <si>
    <t>Find the products you plan to purchase in the table.</t>
  </si>
  <si>
    <t>All products earn Tier Credits and count towards your Tier Status.</t>
  </si>
  <si>
    <r>
      <t xml:space="preserve">Select products earn rebates. The "Rebate Eligible" column indicates all eligible Envu products for the </t>
    </r>
    <r>
      <rPr>
        <u val="singleAccounting"/>
        <sz val="10"/>
        <color rgb="FF2667BD"/>
        <rFont val="Euclid Circular A Light"/>
        <family val="2"/>
      </rPr>
      <t>Annual Program</t>
    </r>
    <r>
      <rPr>
        <sz val="10"/>
        <rFont val="Euclid Circular A Light"/>
        <family val="2"/>
      </rPr>
      <t xml:space="preserve"> and </t>
    </r>
    <r>
      <rPr>
        <u val="singleAccounting"/>
        <sz val="10"/>
        <rFont val="Euclid Circular A Light"/>
        <family val="2"/>
      </rPr>
      <t xml:space="preserve">Advantage Promotions: </t>
    </r>
  </si>
  <si>
    <r>
      <t>$</t>
    </r>
    <r>
      <rPr>
        <b/>
        <sz val="10"/>
        <color theme="1"/>
        <rFont val="Aptos Narrow"/>
        <family val="2"/>
      </rPr>
      <t xml:space="preserve"> = Rebate eligible for </t>
    </r>
    <r>
      <rPr>
        <b/>
        <u/>
        <sz val="10"/>
        <color theme="1"/>
        <rFont val="Aptos Narrow"/>
        <family val="2"/>
      </rPr>
      <t>Annual</t>
    </r>
    <r>
      <rPr>
        <b/>
        <sz val="10"/>
        <color theme="1"/>
        <rFont val="Aptos Narrow"/>
        <family val="2"/>
      </rPr>
      <t xml:space="preserve"> Rewards</t>
    </r>
  </si>
  <si>
    <r>
      <t xml:space="preserve">$ </t>
    </r>
    <r>
      <rPr>
        <b/>
        <i/>
        <sz val="10"/>
        <color rgb="FFF15B5D"/>
        <rFont val="Aptos Narrow"/>
        <family val="2"/>
      </rPr>
      <t>(Lawn)</t>
    </r>
    <r>
      <rPr>
        <b/>
        <sz val="10"/>
        <color rgb="FFF15B5D"/>
        <rFont val="Aptos Narrow"/>
        <family val="2"/>
      </rPr>
      <t xml:space="preserve"> </t>
    </r>
    <r>
      <rPr>
        <b/>
        <sz val="10"/>
        <color theme="1"/>
        <rFont val="Aptos Narrow"/>
        <family val="2"/>
      </rPr>
      <t xml:space="preserve">= Rebate eligible for </t>
    </r>
    <r>
      <rPr>
        <b/>
        <u/>
        <sz val="10"/>
        <color theme="1"/>
        <rFont val="Aptos Narrow"/>
        <family val="2"/>
      </rPr>
      <t>Lawn Advantage</t>
    </r>
  </si>
  <si>
    <r>
      <rPr>
        <b/>
        <sz val="10"/>
        <color rgb="FF2667BD"/>
        <rFont val="Aptos Narrow"/>
        <family val="2"/>
      </rPr>
      <t xml:space="preserve">$ </t>
    </r>
    <r>
      <rPr>
        <b/>
        <sz val="10"/>
        <color rgb="FFF15B5D"/>
        <rFont val="Aptos Narrow"/>
        <family val="2"/>
      </rPr>
      <t>$</t>
    </r>
    <r>
      <rPr>
        <b/>
        <sz val="10"/>
        <color theme="1"/>
        <rFont val="Aptos Narrow"/>
        <family val="2"/>
      </rPr>
      <t xml:space="preserve"> = Rebate eligible for BOTH Annual &amp; Advantage</t>
    </r>
  </si>
  <si>
    <t>For each product, enter:</t>
  </si>
  <si>
    <t>Units purchased during the Advantage period*</t>
  </si>
  <si>
    <t>Units purchased Outside the Advantage period**</t>
  </si>
  <si>
    <t>You only need to enter unit volumes. All calculations happen automatically.</t>
  </si>
  <si>
    <t>Step 2: Review Your Estimated Tier</t>
  </si>
  <si>
    <t>In the Envu Horizon Earning Summary, you can see:</t>
  </si>
  <si>
    <t>Total Tier Credits earned</t>
  </si>
  <si>
    <t>Estimated Horizon Tier</t>
  </si>
  <si>
    <t>Number of Tier Credits needed to reach the next Tier</t>
  </si>
  <si>
    <t>Potential additional savings if you move up a Tier</t>
  </si>
  <si>
    <r>
      <t xml:space="preserve">Your Tier acts as a </t>
    </r>
    <r>
      <rPr>
        <b/>
        <sz val="10"/>
        <color rgb="FF7E58AE"/>
        <rFont val="Euclid Circular A Light"/>
        <family val="2"/>
      </rPr>
      <t>multiplier</t>
    </r>
    <r>
      <rPr>
        <sz val="10"/>
        <color theme="1"/>
        <rFont val="Euclid Circular A Light"/>
        <family val="2"/>
      </rPr>
      <t>, increasing your earning potential on eligible rebates.</t>
    </r>
  </si>
  <si>
    <t>Step 3: View Your Estimated Rewards</t>
  </si>
  <si>
    <t>The calculator shows estimated earnings by program:</t>
  </si>
  <si>
    <t>Horizon Annual Rewards</t>
  </si>
  <si>
    <t>Horizon Advantage promotions (if applicable)</t>
  </si>
  <si>
    <t>Total Rewards</t>
  </si>
  <si>
    <t xml:space="preserve">For each, you'll see: </t>
  </si>
  <si>
    <r>
      <t xml:space="preserve">Estimated </t>
    </r>
    <r>
      <rPr>
        <b/>
        <sz val="10"/>
        <color theme="1"/>
        <rFont val="Euclid Circular A Light"/>
        <family val="2"/>
      </rPr>
      <t>Rebate Dollars</t>
    </r>
  </si>
  <si>
    <r>
      <t xml:space="preserve">Estimated </t>
    </r>
    <r>
      <rPr>
        <b/>
        <sz val="10"/>
        <color theme="1"/>
        <rFont val="Euclid Circular A Light"/>
        <family val="2"/>
      </rPr>
      <t>Reward Points</t>
    </r>
    <r>
      <rPr>
        <sz val="10"/>
        <color theme="1"/>
        <rFont val="Euclid Circular A Light"/>
        <family val="2"/>
      </rPr>
      <t xml:space="preserve"> </t>
    </r>
    <r>
      <rPr>
        <sz val="10"/>
        <color theme="1"/>
        <rFont val="Aptos Narrow"/>
        <family val="2"/>
      </rPr>
      <t>—</t>
    </r>
    <r>
      <rPr>
        <sz val="10"/>
        <color theme="1"/>
        <rFont val="Euclid Circular A Light"/>
        <family val="2"/>
      </rPr>
      <t xml:space="preserve"> $1 in rebates = 100 Reward Points</t>
    </r>
  </si>
  <si>
    <t>Rebates earned on eligible products are converted into Reward Points, deposited into your account and ready to redeem for</t>
  </si>
  <si>
    <t>Envu Horizon Earning Summary</t>
  </si>
  <si>
    <t>Total Tier Credits</t>
  </si>
  <si>
    <t xml:space="preserve">Tier Achieved </t>
  </si>
  <si>
    <t>Credits Needed for Next Tier</t>
  </si>
  <si>
    <t>Payment Timing</t>
  </si>
  <si>
    <t xml:space="preserve"> Tier Credits Per Unit</t>
  </si>
  <si>
    <t>SKU</t>
  </si>
  <si>
    <t xml:space="preserve">Product </t>
  </si>
  <si>
    <t>Container Size</t>
  </si>
  <si>
    <t>Units per Case</t>
  </si>
  <si>
    <t>Category</t>
  </si>
  <si>
    <t>Insecticides</t>
  </si>
  <si>
    <t>D00000074</t>
  </si>
  <si>
    <t>General Insecticdes</t>
  </si>
  <si>
    <t>D00001239</t>
  </si>
  <si>
    <t>Termiticides</t>
  </si>
  <si>
    <t>Pressurized/Aerosols</t>
  </si>
  <si>
    <t>D00001372</t>
  </si>
  <si>
    <t>Dust</t>
  </si>
  <si>
    <t>D00001371</t>
  </si>
  <si>
    <t>D00000922</t>
  </si>
  <si>
    <t>Granular Insecticdes</t>
  </si>
  <si>
    <t>D00001751</t>
  </si>
  <si>
    <t>D00001752</t>
  </si>
  <si>
    <t>D00001040</t>
  </si>
  <si>
    <t>D00001041</t>
  </si>
  <si>
    <t>Roach Baits</t>
  </si>
  <si>
    <t>03944704</t>
  </si>
  <si>
    <t>D00000948</t>
  </si>
  <si>
    <t>$</t>
  </si>
  <si>
    <t>Ant Baits</t>
  </si>
  <si>
    <t>D00000949</t>
  </si>
  <si>
    <t>D00000073</t>
  </si>
  <si>
    <t>D00000950</t>
  </si>
  <si>
    <t>D00000951</t>
  </si>
  <si>
    <t>D00000953</t>
  </si>
  <si>
    <t>D00000954</t>
  </si>
  <si>
    <t>D00000955</t>
  </si>
  <si>
    <t>D00000957</t>
  </si>
  <si>
    <t>Fly Baits</t>
  </si>
  <si>
    <t>D00000956</t>
  </si>
  <si>
    <t>D00000958</t>
  </si>
  <si>
    <t>D00000959</t>
  </si>
  <si>
    <t>D00000960</t>
  </si>
  <si>
    <t>D00000961</t>
  </si>
  <si>
    <t>D00000962</t>
  </si>
  <si>
    <t>D00000975</t>
  </si>
  <si>
    <t>D00000979</t>
  </si>
  <si>
    <t>D00000977</t>
  </si>
  <si>
    <t>D00000976</t>
  </si>
  <si>
    <t>D00000978</t>
  </si>
  <si>
    <t>D00001226</t>
  </si>
  <si>
    <t>D00000996</t>
  </si>
  <si>
    <t>D00000994</t>
  </si>
  <si>
    <t>D00000995</t>
  </si>
  <si>
    <t>D00000993</t>
  </si>
  <si>
    <t>D00000997</t>
  </si>
  <si>
    <t>D00001553</t>
  </si>
  <si>
    <t>D00001554</t>
  </si>
  <si>
    <t>D00001540</t>
  </si>
  <si>
    <t>D00001555</t>
  </si>
  <si>
    <t>D00001000</t>
  </si>
  <si>
    <t>D00001002</t>
  </si>
  <si>
    <t>D00001001</t>
  </si>
  <si>
    <t>D00001003</t>
  </si>
  <si>
    <t>D00001005</t>
  </si>
  <si>
    <t>D00001004</t>
  </si>
  <si>
    <t>D00000092</t>
  </si>
  <si>
    <t>D00000093</t>
  </si>
  <si>
    <t>D00001009</t>
  </si>
  <si>
    <t>D00001008</t>
  </si>
  <si>
    <t>D00001007</t>
  </si>
  <si>
    <t>D00001006</t>
  </si>
  <si>
    <t>D00001717</t>
  </si>
  <si>
    <t>D00001010</t>
  </si>
  <si>
    <t>D00001012</t>
  </si>
  <si>
    <t xml:space="preserve">D00001987 </t>
  </si>
  <si>
    <t>Herbicides</t>
  </si>
  <si>
    <t>D00001204</t>
  </si>
  <si>
    <t>D00000911</t>
  </si>
  <si>
    <t>D00001580</t>
  </si>
  <si>
    <t>D00000984</t>
  </si>
  <si>
    <t>D00001444</t>
  </si>
  <si>
    <t>D00000991</t>
  </si>
  <si>
    <t>D00000990</t>
  </si>
  <si>
    <t>D00000992</t>
  </si>
  <si>
    <t>D00000670</t>
  </si>
  <si>
    <t>D00000669</t>
  </si>
  <si>
    <t>D00000671</t>
  </si>
  <si>
    <t>D00000672</t>
  </si>
  <si>
    <t>D00000673</t>
  </si>
  <si>
    <t>D00001013</t>
  </si>
  <si>
    <t>Fungicides</t>
  </si>
  <si>
    <t>D00000898</t>
  </si>
  <si>
    <t>D00000908</t>
  </si>
  <si>
    <t>D00001370</t>
  </si>
  <si>
    <t>Tier Name</t>
  </si>
  <si>
    <t>Rebate multiplier</t>
  </si>
  <si>
    <t>Low Points</t>
  </si>
  <si>
    <t>Low Points for next tier</t>
  </si>
  <si>
    <t>High Points</t>
  </si>
  <si>
    <t xml:space="preserve">Brand </t>
  </si>
  <si>
    <t>Pack</t>
  </si>
  <si>
    <t>Case Size</t>
  </si>
  <si>
    <t>units per case</t>
  </si>
  <si>
    <t>Product Name</t>
  </si>
  <si>
    <t>SEG</t>
  </si>
  <si>
    <t>Price per Unit</t>
  </si>
  <si>
    <t>Tier Credit</t>
  </si>
  <si>
    <t>reward points</t>
  </si>
  <si>
    <t>PMHP Price Sheet Segmenty</t>
  </si>
  <si>
    <t>T&amp;O Price Sheet Segmenty</t>
  </si>
  <si>
    <t>No Tier</t>
  </si>
  <si>
    <t>Acclaim® Extra</t>
  </si>
  <si>
    <t>16 oz bottle</t>
  </si>
  <si>
    <t>20 x 16 oz bottle</t>
  </si>
  <si>
    <t>20</t>
  </si>
  <si>
    <t>ACCLAIM EXTRA EW68 20X1PT BOT US</t>
  </si>
  <si>
    <t>Tno TT</t>
  </si>
  <si>
    <t>NA</t>
  </si>
  <si>
    <t>Herbicide</t>
  </si>
  <si>
    <t xml:space="preserve">Horizon 1 </t>
  </si>
  <si>
    <t>1 gal bottle</t>
  </si>
  <si>
    <t>4 x 1 gal bottle</t>
  </si>
  <si>
    <t xml:space="preserve">4 </t>
  </si>
  <si>
    <t>ACCLAIM EXTRA EW68 4X1GAL CAS US</t>
  </si>
  <si>
    <t>Horizon 2</t>
  </si>
  <si>
    <t>Agenda™ SC</t>
  </si>
  <si>
    <t>78 oz bottles</t>
  </si>
  <si>
    <t>4 x 78 oz bottles</t>
  </si>
  <si>
    <t>AGENDA SC 4X78 OZ</t>
  </si>
  <si>
    <t>PMPH DSMP</t>
  </si>
  <si>
    <t>General Insect Control</t>
  </si>
  <si>
    <t>Insecticide</t>
  </si>
  <si>
    <t>Horizon 3</t>
  </si>
  <si>
    <t>Armada® 50 WDG</t>
  </si>
  <si>
    <t>2 lb bottle</t>
  </si>
  <si>
    <t>6 x 2 lb bottle</t>
  </si>
  <si>
    <t xml:space="preserve">6 </t>
  </si>
  <si>
    <t>ARMADA WG50 6X2LB CAS US</t>
  </si>
  <si>
    <t>Fungicide</t>
  </si>
  <si>
    <t>Horizon 4</t>
  </si>
  <si>
    <t>Barricor® Essential Mosquito Control</t>
  </si>
  <si>
    <t>4 x 1 gal</t>
  </si>
  <si>
    <t>Barricor® Essential Mosquito Control _4x1 Gal</t>
  </si>
  <si>
    <t>PMPH DSMP/TNO DSMP</t>
  </si>
  <si>
    <t>Horizon 5</t>
  </si>
  <si>
    <t>BaseLine® </t>
  </si>
  <si>
    <t>BaseLine® Insecticide 1 gal</t>
  </si>
  <si>
    <t>PMPH TT</t>
  </si>
  <si>
    <t>Horizon 6</t>
  </si>
  <si>
    <t>1E+230000000000000000000000000000000</t>
  </si>
  <si>
    <t>5 gal jug</t>
  </si>
  <si>
    <t xml:space="preserve">5 </t>
  </si>
  <si>
    <t>BaseLine® Insecticide 5 gal tote</t>
  </si>
  <si>
    <t>Blindside®</t>
  </si>
  <si>
    <t>0.5lb bottle</t>
  </si>
  <si>
    <t>12 x 0.5lb bottle</t>
  </si>
  <si>
    <t>12</t>
  </si>
  <si>
    <t>Blindside® Herbicide 0.5 lb bottle</t>
  </si>
  <si>
    <t>Broadform®</t>
  </si>
  <si>
    <t>12 oz bottle </t>
  </si>
  <si>
    <t>8 x  12 oz bottle </t>
  </si>
  <si>
    <t xml:space="preserve">8 </t>
  </si>
  <si>
    <t>BROADFORM NEW SC500 8X12FOZ CAS US</t>
  </si>
  <si>
    <t>TnO Agency</t>
  </si>
  <si>
    <t>CB-80® Aerosol</t>
  </si>
  <si>
    <t>17 oz aerosol</t>
  </si>
  <si>
    <t>12 x 17 oz aerosol</t>
  </si>
  <si>
    <t>CB-80® Insecticide  17 oz. can</t>
  </si>
  <si>
    <t>Celsius® XTRA</t>
  </si>
  <si>
    <t>10 oz bottle </t>
  </si>
  <si>
    <t>8 x  10 oz bottle </t>
  </si>
  <si>
    <t>CELSIUS XTRA WG15.22 8X10OZ CAS US</t>
  </si>
  <si>
    <t>Celsius® WG</t>
  </si>
  <si>
    <t>Celsius®  10 oz bottle </t>
  </si>
  <si>
    <t>0.226 oz packet</t>
  </si>
  <si>
    <t>6 x (12 x 0.226 oz packet)</t>
  </si>
  <si>
    <t>Celsius® 12 x 0.226 oz packet</t>
  </si>
  <si>
    <t>Compass® 50 WG</t>
  </si>
  <si>
    <t>1 lb bottle</t>
  </si>
  <si>
    <t>4 x 1 lb bottle</t>
  </si>
  <si>
    <t>COMPASS FUNGICIDE WG50 4X1LB BOT US</t>
  </si>
  <si>
    <t>DeltaDust® Insecticide</t>
  </si>
  <si>
    <t>1 lb. bottle</t>
  </si>
  <si>
    <t>24 x 1 lb. bottle</t>
  </si>
  <si>
    <t>24</t>
  </si>
  <si>
    <t>DELTADUST DP0,05 24X1LB BOT US</t>
  </si>
  <si>
    <t>5 lb. bottle</t>
  </si>
  <si>
    <t>4 x 5 lb. bottle</t>
  </si>
  <si>
    <t>DELTADUST DP0,05 4X5LB CAS US</t>
  </si>
  <si>
    <t>DeltaGard® G Granules</t>
  </si>
  <si>
    <t>20 lb bag</t>
  </si>
  <si>
    <t>56 x 20 lb. bag</t>
  </si>
  <si>
    <t>56</t>
  </si>
  <si>
    <t>DELTAGARD GYP GR0,1 1X20LB BAG US</t>
  </si>
  <si>
    <t>PMPH/TNO TT</t>
  </si>
  <si>
    <t>Granular Insecticides</t>
  </si>
  <si>
    <t>D-Foam® Aerosol</t>
  </si>
  <si>
    <t>D-Foam™ Insecticide  17 oz. can</t>
  </si>
  <si>
    <t>D-Force® Aerosol</t>
  </si>
  <si>
    <t>14 oz aerosol</t>
  </si>
  <si>
    <t>12 x 14 oz aerosol</t>
  </si>
  <si>
    <t>D-Force™ Insecticide 14 oz. can</t>
  </si>
  <si>
    <t>Dismiss® NXT</t>
  </si>
  <si>
    <t>Dismiss NXT 10 oz</t>
  </si>
  <si>
    <t>60 oz bottle </t>
  </si>
  <si>
    <t>4 x  60 oz bottle </t>
  </si>
  <si>
    <t>Dismiss NXT 60 oz</t>
  </si>
  <si>
    <t>Dismiss® CA</t>
  </si>
  <si>
    <t>6 oz bottle</t>
  </si>
  <si>
    <t>12 x 6 oz bottle</t>
  </si>
  <si>
    <t>Dismiss® CA Herbicide 6 oz. bottle</t>
  </si>
  <si>
    <t>Dismiss® South</t>
  </si>
  <si>
    <t>8 x 16 oz bottle</t>
  </si>
  <si>
    <t xml:space="preserve">Dismiss® South Herbicide 1 pint </t>
  </si>
  <si>
    <t>Dismiss® Turf</t>
  </si>
  <si>
    <t>Dismiss® Turf Herbicide 6 oz. bottle</t>
  </si>
  <si>
    <t>64 oz bottle</t>
  </si>
  <si>
    <t>4 x 64 oz bottle</t>
  </si>
  <si>
    <t xml:space="preserve">Dismiss® Turf Herbicide 64 oz. bottle </t>
  </si>
  <si>
    <t>Dragnet® SFR </t>
  </si>
  <si>
    <t>1.25 gal bottle</t>
  </si>
  <si>
    <t>4 x 1.25 gal bottle</t>
  </si>
  <si>
    <t>Dragnet SFR Term-Ins 1.25 gal</t>
  </si>
  <si>
    <t>16 oz bottle </t>
  </si>
  <si>
    <t>4 x  16 oz bottle </t>
  </si>
  <si>
    <t>DURENTIS_16FOZ_US</t>
  </si>
  <si>
    <t> 64 oz bottle </t>
  </si>
  <si>
    <t>4 x  64 oz bottle </t>
  </si>
  <si>
    <t>DURENTIS_64FOZ_US</t>
  </si>
  <si>
    <t>50lb bag</t>
  </si>
  <si>
    <t>DURENTIS MUP ON-FERT 0.058%</t>
  </si>
  <si>
    <t>DURENTIS MUP ON-FERT 0.067%</t>
  </si>
  <si>
    <t>Dylox® 6.2 G</t>
  </si>
  <si>
    <t>30 lb bag</t>
  </si>
  <si>
    <t>60 x 30 lb bags</t>
  </si>
  <si>
    <t>60</t>
  </si>
  <si>
    <t>DYLOX AMV GR6,2 1X30LB BAG US</t>
  </si>
  <si>
    <t>Dylox® 420 SL</t>
  </si>
  <si>
    <t>2.5 gal bottle</t>
  </si>
  <si>
    <t>2 x 2.5 gal bottle</t>
  </si>
  <si>
    <t xml:space="preserve">2 </t>
  </si>
  <si>
    <t>DYLOX SL420 2X2.5GAL</t>
  </si>
  <si>
    <t>Echelon® 4SC</t>
  </si>
  <si>
    <t> 1 gal bottle </t>
  </si>
  <si>
    <t>4 x  1 gal bottle </t>
  </si>
  <si>
    <t>Echelon® 4SC Herbicide 1 gal</t>
  </si>
  <si>
    <t>Syringe</t>
  </si>
  <si>
    <t>20 Cartons (80 Syringes)</t>
  </si>
  <si>
    <t>ENDIUS 80X30ML CAS US</t>
  </si>
  <si>
    <t>Fame® SC</t>
  </si>
  <si>
    <t>Fame SC Fungicide  16 oz</t>
  </si>
  <si>
    <t>Fame SC Fungicide  64 oz</t>
  </si>
  <si>
    <t> 2.5 gal jug </t>
  </si>
  <si>
    <t>2 x  2.5 gal jug </t>
  </si>
  <si>
    <t>Fame SC Fungicide 2.5 gal</t>
  </si>
  <si>
    <t>Forbid®</t>
  </si>
  <si>
    <t>8 oz bottle</t>
  </si>
  <si>
    <t>6 x 8 oz bottle</t>
  </si>
  <si>
    <t>Forbid® 8 oz bottle</t>
  </si>
  <si>
    <t>25 lb. bag</t>
  </si>
  <si>
    <t>20  x 1 x 25 lb. bag</t>
  </si>
  <si>
    <t>MAXFORCE COMPLETE 1X25LB BAG</t>
  </si>
  <si>
    <t>Maxforce® Complete Granular Bait</t>
  </si>
  <si>
    <t>4 lb. bottle</t>
  </si>
  <si>
    <t>6 x 4 lb. bottle</t>
  </si>
  <si>
    <t>MAXFORCE COMPLETE RB1 6X4LB CAS US</t>
  </si>
  <si>
    <t>MAXFORCE COMPLETE RB1 6X8OZ CAS US</t>
  </si>
  <si>
    <t>Maxforce® FC Ant Killer Bait Stations</t>
  </si>
  <si>
    <t>24 stations</t>
  </si>
  <si>
    <t>4 x 24 stations</t>
  </si>
  <si>
    <t>MAXFORCE FC ANT ST RB 4X24PC CAS US</t>
  </si>
  <si>
    <t>Maxforce® FC Magnum Roach Bait</t>
  </si>
  <si>
    <t>33g reservoirs</t>
  </si>
  <si>
    <t>12 x 33-gram reservoirs</t>
  </si>
  <si>
    <t>MAXFORCE FC MAGNUM RB0,05 12X33GR CAS US</t>
  </si>
  <si>
    <t>Maxforce® FC Select Roach Bait</t>
  </si>
  <si>
    <t>4 x 30g reservoirs</t>
  </si>
  <si>
    <t>5 x (4 x 30-gram resevoirs)</t>
  </si>
  <si>
    <t>MAXFORCE FC SEL RB0,01 5X(4X30GR) CAS US</t>
  </si>
  <si>
    <t>Maxforce® FC Small Roach Stations</t>
  </si>
  <si>
    <t>1 bag of 72 stations</t>
  </si>
  <si>
    <t>4 x 72 stations</t>
  </si>
  <si>
    <t>MAXFORCE FC SM ROACH ST RB 4X72PC CAS US</t>
  </si>
  <si>
    <t>Maxforce® Fleet™ Ant Gel</t>
  </si>
  <si>
    <t>4 x 27g tube</t>
  </si>
  <si>
    <t>5 x (4 x 27 gram)</t>
  </si>
  <si>
    <t>MAXFORCE FLEET RB0.001 5X(4X27GR) CAS US</t>
  </si>
  <si>
    <t>Maxforce® Fly Spot Bait</t>
  </si>
  <si>
    <t>2 oz packet</t>
  </si>
  <si>
    <t>50 x 2 oz packet</t>
  </si>
  <si>
    <t>50</t>
  </si>
  <si>
    <t>MAXFORCE FLY SPOTB NF WG10 50X2OZ CAS US</t>
  </si>
  <si>
    <t>1 lb.container</t>
  </si>
  <si>
    <t>6 x 1 lb. container</t>
  </si>
  <si>
    <t>MAXFORCE FLY SPOTBT NF WG10 6X1LB CAS US</t>
  </si>
  <si>
    <t>Maxforce® Granular Fly Bait</t>
  </si>
  <si>
    <t>5 lb.container</t>
  </si>
  <si>
    <t>4 x 5 lb. container</t>
  </si>
  <si>
    <t>MAXFORCE FLYBAIT GR0,5 4X2,268KG CAS US</t>
  </si>
  <si>
    <t>Maxforce® Impact Roach Bait</t>
  </si>
  <si>
    <t>30g reservoirs</t>
  </si>
  <si>
    <t>5 x (4 x 30-gram reservoirs)</t>
  </si>
  <si>
    <t>MAXFORCE IMPACT GEL RB1 5X4X30GR CAS US</t>
  </si>
  <si>
    <t>Maxforce® Quantum Ant Bait</t>
  </si>
  <si>
    <t>120g tube</t>
  </si>
  <si>
    <t>6 x 120-gram tube</t>
  </si>
  <si>
    <t>MAXFORCE QUANTUM TUBE RB 6X120GR CAS US</t>
  </si>
  <si>
    <t xml:space="preserve">Merit® 0.5 G </t>
  </si>
  <si>
    <t>80 x 30 lb bags</t>
  </si>
  <si>
    <t>80</t>
  </si>
  <si>
    <t>MERIT GYP GR0,5 1X30LB BAG US</t>
  </si>
  <si>
    <t>Merit® 2 F</t>
  </si>
  <si>
    <t>MERIT INSECTICIDE SC240 4X1GAL CAS US</t>
  </si>
  <si>
    <t>Merit® 75 WSP</t>
  </si>
  <si>
    <t>4 x 1.6 oz pouch</t>
  </si>
  <si>
    <t xml:space="preserve">4 x (4 x 1.6 oz pouch) </t>
  </si>
  <si>
    <t>MERIT WP75 4X(4X1.6OZ) CAS US</t>
  </si>
  <si>
    <t>Premise® 2 Insecticide</t>
  </si>
  <si>
    <t>240 ml bottle</t>
  </si>
  <si>
    <t>2 x (6 x 240 ml) Bottles</t>
  </si>
  <si>
    <t>PREMISE 2 SC240 12X240ML BOT US</t>
  </si>
  <si>
    <t>Premise® Pre-Construction</t>
  </si>
  <si>
    <t>2.15 gal jug</t>
  </si>
  <si>
    <t>2 x 2.15-gallon bottle</t>
  </si>
  <si>
    <t>PREMISE 2F SC240 2X2.15GAL CAS US</t>
  </si>
  <si>
    <t>Premise® Foam</t>
  </si>
  <si>
    <t>18 oz can</t>
  </si>
  <si>
    <t>12 x 18 oz can</t>
  </si>
  <si>
    <t>PREMISE FOAM AE0,5 12X18OZ CAN US</t>
  </si>
  <si>
    <t>Premise® Pro Insecticide</t>
  </si>
  <si>
    <t>123 oz jug</t>
  </si>
  <si>
    <t>4 x 123 oz bottle</t>
  </si>
  <si>
    <t>PREMISE PRO SC526 4X123FOZ CAS US</t>
  </si>
  <si>
    <t>Premise® 75 WP Insecticide</t>
  </si>
  <si>
    <t>Water Soluble Packet</t>
  </si>
  <si>
    <t>12 Envelope Case</t>
  </si>
  <si>
    <t>PREMISE WP75 12X(4X2.25OZ) CAS US</t>
  </si>
  <si>
    <t>Purge® III Aerosol</t>
  </si>
  <si>
    <t>7.3 oz aerosol</t>
  </si>
  <si>
    <t>12 x 7.3 oz aerosol</t>
  </si>
  <si>
    <t>Purge® III Insecticide 7.3 oz. can</t>
  </si>
  <si>
    <t>QuickSilver®</t>
  </si>
  <si>
    <t>32 x 8 oz bottle</t>
  </si>
  <si>
    <t>32</t>
  </si>
  <si>
    <t xml:space="preserve">QuickSilver® Herbicide 8 oz. bottle </t>
  </si>
  <si>
    <t>Revolver®</t>
  </si>
  <si>
    <t> 87 oz bottle </t>
  </si>
  <si>
    <t>4 x  87 oz bottle </t>
  </si>
  <si>
    <t>REVOLVER OD22,5 4X87FOZ CAS US</t>
  </si>
  <si>
    <t>32 oz bottle</t>
  </si>
  <si>
    <t>4 x 32 oz bottle</t>
  </si>
  <si>
    <t>Revolver® 32 oz bottle</t>
  </si>
  <si>
    <t>Scion® with UVX Technology</t>
  </si>
  <si>
    <t>32 oz bottle </t>
  </si>
  <si>
    <t>8 x  32 oz bottle </t>
  </si>
  <si>
    <t>Scion Insecticide 32 oz</t>
  </si>
  <si>
    <t>TnO Agency/PMPH</t>
  </si>
  <si>
    <t>Solitare® WSL</t>
  </si>
  <si>
    <t>0.75gal bottle</t>
  </si>
  <si>
    <t>4 x 0.75gal bottle</t>
  </si>
  <si>
    <t>Solitare WSL Herbicide  3/4 gal</t>
  </si>
  <si>
    <t>2.5 gal jug</t>
  </si>
  <si>
    <t>SOLITARE WSL_2.5GAL</t>
  </si>
  <si>
    <t>Solitare®</t>
  </si>
  <si>
    <t>1 lb bottle </t>
  </si>
  <si>
    <t>6 x 1 lb bottle </t>
  </si>
  <si>
    <t>Solitare® Herbicide 1 lb jar</t>
  </si>
  <si>
    <t> 4 pound jug </t>
  </si>
  <si>
    <t>4 x  4 pound jug </t>
  </si>
  <si>
    <t>Solitare® Herbicide 4 lb bottle</t>
  </si>
  <si>
    <t>Specticle® FLO</t>
  </si>
  <si>
    <t>18 oz bottle </t>
  </si>
  <si>
    <t>8 x  18 oz bottle </t>
  </si>
  <si>
    <t>SPECTICLE FLO HERB SC75 8X18FOZ CAS US</t>
  </si>
  <si>
    <t>Specticle® G</t>
  </si>
  <si>
    <t>50 lb bag </t>
  </si>
  <si>
    <t>40 x 1 x 50 lb bags</t>
  </si>
  <si>
    <t>40</t>
  </si>
  <si>
    <t>SPECTICLE G VRG GR0,0224 1X50LB BAG US</t>
  </si>
  <si>
    <t xml:space="preserve">Specticle® FLO </t>
  </si>
  <si>
    <t>2 x  1 gal bottle </t>
  </si>
  <si>
    <t>Specticle® FLO 1-13 gallons  1 gal bottle </t>
  </si>
  <si>
    <t>Suspend® Contact &amp; Residual</t>
  </si>
  <si>
    <t xml:space="preserve"> 17 oz aerosol</t>
  </si>
  <si>
    <t>SUSPEND AEROSOL 12X17OZ CAS US</t>
  </si>
  <si>
    <t>Suspend® SC</t>
  </si>
  <si>
    <t>16 oz bottles</t>
  </si>
  <si>
    <t>16 x 16 oz bottles</t>
  </si>
  <si>
    <t>16</t>
  </si>
  <si>
    <t>SUSPEND BETTIX V2 SC50 16X16FOZ CAS US</t>
  </si>
  <si>
    <t>Suspend® PolyZone®</t>
  </si>
  <si>
    <t>SUSPEND POLYZONE FH SC50 16X16FOZ CAS US</t>
  </si>
  <si>
    <t>30 gal drum</t>
  </si>
  <si>
    <t>1 x 30-gallon drum</t>
  </si>
  <si>
    <t xml:space="preserve">1 </t>
  </si>
  <si>
    <t>SUSPEND POLYZONE FH SC50 1X30GAL DRM US</t>
  </si>
  <si>
    <t>1 gallon</t>
  </si>
  <si>
    <t>4 x 1 gallon</t>
  </si>
  <si>
    <t>SUSPEND POLYZONE FH SC50 4X1GAL BOT US</t>
  </si>
  <si>
    <t>4 x 1 gallon bottles</t>
  </si>
  <si>
    <t>SUSPEND V2 SC50 4X1GAL CAS US</t>
  </si>
  <si>
    <t>Talstar® PL Granular </t>
  </si>
  <si>
    <t>25 lb bag</t>
  </si>
  <si>
    <t>60 x 25 lb bags</t>
  </si>
  <si>
    <t>Talstar® PL Granular Insecticide 25 lb. bag</t>
  </si>
  <si>
    <t>Talstar® Professional 1 gal</t>
  </si>
  <si>
    <t>Talstar® Professional Insecticide  1 gal</t>
  </si>
  <si>
    <t>Talstar® Professional 0.75 gal</t>
  </si>
  <si>
    <t>0.75 gal bottle</t>
  </si>
  <si>
    <t>4 x 0.75 gal bottle</t>
  </si>
  <si>
    <t>Talstar® Professional Insecticide  3/4 gal</t>
  </si>
  <si>
    <t>Talstar® Professional 30 gal</t>
  </si>
  <si>
    <t>1 x 30 gal drum</t>
  </si>
  <si>
    <t>Talstar® Professional Insecticide  30 gal</t>
  </si>
  <si>
    <t>Talstar® Professional 32 oz</t>
  </si>
  <si>
    <t>16 x 32 oz bottle</t>
  </si>
  <si>
    <t>Talstar® Professional Insecticide 1 pint</t>
  </si>
  <si>
    <t>Talstar® Professional 16 oz</t>
  </si>
  <si>
    <t>32 x 16 oz bottle</t>
  </si>
  <si>
    <t>Talstar® Professional Insecticide 1 quart</t>
  </si>
  <si>
    <t>Talstar® XTRA Verge™ Granular</t>
  </si>
  <si>
    <t>40 x 25 lb bags</t>
  </si>
  <si>
    <t>Talstar® XTRA Verge™ Granular 25 lb. bag</t>
  </si>
  <si>
    <t>Tempo® 1% Dust Insecticide</t>
  </si>
  <si>
    <t>1.25 lb. bottle</t>
  </si>
  <si>
    <t>12 x 1.25 lb.</t>
  </si>
  <si>
    <t>TEMPO DUST DP1 12X1.25LB BOT US</t>
  </si>
  <si>
    <t>Tempo® Ultra SC</t>
  </si>
  <si>
    <t>15 gal drum</t>
  </si>
  <si>
    <t>1 x 15-gallon drum</t>
  </si>
  <si>
    <t>TEMPO ULTRA SC125 1X15GAL DRM US</t>
  </si>
  <si>
    <t>900 ml bottles</t>
  </si>
  <si>
    <t>8 x 900 ml bottles</t>
  </si>
  <si>
    <t>TEMPO ULTRA T&amp;M SC125 8X900ML BOT US</t>
  </si>
  <si>
    <t>240 ml bottles</t>
  </si>
  <si>
    <t>6 x 240 ml bottles</t>
  </si>
  <si>
    <t>TEMPO ULTRA V2 SC125 6X240ML CAS US</t>
  </si>
  <si>
    <t>8 x 50-gram packets</t>
  </si>
  <si>
    <t>4 x 8 x 50-gram packets</t>
  </si>
  <si>
    <t>TEMPO ULTRA WP10 4X(8X50GR) CAS US</t>
  </si>
  <si>
    <t>Tempo® Ultra WP</t>
  </si>
  <si>
    <t>420-gram bottles</t>
  </si>
  <si>
    <t>6 x 420-gram bottles</t>
  </si>
  <si>
    <t>TEMPO ULTRA WP10 6X420GR BOT US</t>
  </si>
  <si>
    <t>Temprid® Dust</t>
  </si>
  <si>
    <t>4 x 1 lb.</t>
  </si>
  <si>
    <t>TEMPRID DUST XTRA 4X1 LB BOTTLE</t>
  </si>
  <si>
    <t>4 oz bottle</t>
  </si>
  <si>
    <t>8 x 4 oz</t>
  </si>
  <si>
    <t>TEMPRID DUST XTRA 8X4 OZ BOTTLE</t>
  </si>
  <si>
    <t>Temprid® FX Smartpack</t>
  </si>
  <si>
    <t>10 x 900ml bottle</t>
  </si>
  <si>
    <t>10 x 900ml</t>
  </si>
  <si>
    <t>10</t>
  </si>
  <si>
    <t>TEMPRID FX 10X900ML CAS US</t>
  </si>
  <si>
    <t>Temprid® FX</t>
  </si>
  <si>
    <t>8 ml  bottles</t>
  </si>
  <si>
    <t>100 x 8ml bottles</t>
  </si>
  <si>
    <t>TEMPRID FX SC365.4 100X8ML CAS US</t>
  </si>
  <si>
    <t>TEMPRID FX V2 SC365 6X240ML BOT US</t>
  </si>
  <si>
    <t>400 ml bottles</t>
  </si>
  <si>
    <t>6 x 400 ml bottles</t>
  </si>
  <si>
    <t>TEMPRID FX V2 SC365 6X400ML BOT US</t>
  </si>
  <si>
    <t>TEMPRID FX V2 SC365 8X900ML BOT US</t>
  </si>
  <si>
    <t>Temprid® Ready-to-Spray</t>
  </si>
  <si>
    <t>15.7 oz bag-on-valve cans</t>
  </si>
  <si>
    <t>12 x 15.7 oz bag-on-valve cans</t>
  </si>
  <si>
    <t>TEMPRID READYSPR SC0,75 12X15.7OZ CAS US</t>
  </si>
  <si>
    <t>Terradex™ Power Premix </t>
  </si>
  <si>
    <t>30 gal</t>
  </si>
  <si>
    <t>TERRADEX POWER PREMIX 1X30GAL DRM US</t>
  </si>
  <si>
    <t>TnO DSMP</t>
  </si>
  <si>
    <t>2 x 2.5 gal</t>
  </si>
  <si>
    <t>TERRADEX POWER PREMIX 2X2.5GAL CAS US</t>
  </si>
  <si>
    <t>Terradex™ Quick Strike </t>
  </si>
  <si>
    <t>TERRADEX QUICK STRIKE 1X30GAL DRM US</t>
  </si>
  <si>
    <t>TERRADEX QUICK STRIKE 2X2.5GAL CAS US</t>
  </si>
  <si>
    <t>1 gal bottle </t>
  </si>
  <si>
    <t>TERRADEX QUICK STRIKE 4X1GAL CAS US</t>
  </si>
  <si>
    <t>Tetrino®</t>
  </si>
  <si>
    <t>Tetrino®  1 gal bottle </t>
  </si>
  <si>
    <t>Topchoice®</t>
  </si>
  <si>
    <t>50 lb bag</t>
  </si>
  <si>
    <t>20 x 50 lb bags</t>
  </si>
  <si>
    <t>TOPCHOICE RUP AGE GR0,0143 1X50LB BAG US</t>
  </si>
  <si>
    <t>Totality® Wood Treatment</t>
  </si>
  <si>
    <t>32 fl oz bottle</t>
  </si>
  <si>
    <t>16 x 32 fl oz bottle</t>
  </si>
  <si>
    <t>Totality Wood Treatment 1 quart</t>
  </si>
  <si>
    <t>5 gal drum</t>
  </si>
  <si>
    <t xml:space="preserve">Totality® Wood Treatment 5 gal drum </t>
  </si>
  <si>
    <t>Transport® GHP</t>
  </si>
  <si>
    <t>24 x 0.3 oz packets</t>
  </si>
  <si>
    <t>12 x 24 x 0.3 oz packets</t>
  </si>
  <si>
    <t>Transport® GHP Insecticide 1 jar</t>
  </si>
  <si>
    <t>Transport® Mikron Insecticide 1 quart</t>
  </si>
  <si>
    <t>Tribute® Total</t>
  </si>
  <si>
    <t>6 oz bottle </t>
  </si>
  <si>
    <t>6 x  6 oz bottle </t>
  </si>
  <si>
    <t>TRIBUTE WG60,51 6X6OZ CAS US</t>
  </si>
  <si>
    <t>Triple Crown® T&amp;O</t>
  </si>
  <si>
    <t>Triple Crown T&amp;O Insecticide 1 gal</t>
  </si>
  <si>
    <t>Input Unit Volume Purchased</t>
  </si>
  <si>
    <t>Rebate Eligible</t>
  </si>
  <si>
    <t>Tier Level Rebate Multiplier</t>
  </si>
  <si>
    <t>Tier Credit Ranges</t>
  </si>
  <si>
    <t>1x</t>
  </si>
  <si>
    <t>2x</t>
  </si>
  <si>
    <t>3x</t>
  </si>
  <si>
    <t>4x</t>
  </si>
  <si>
    <t>5x</t>
  </si>
  <si>
    <t>6x</t>
  </si>
  <si>
    <t>2,500-4,999</t>
  </si>
  <si>
    <t>5,000-14,999</t>
  </si>
  <si>
    <t>15,000-29,999</t>
  </si>
  <si>
    <t>30,000-59,999</t>
  </si>
  <si>
    <t>60,000-119,999</t>
  </si>
  <si>
    <t>120,000-199,999</t>
  </si>
  <si>
    <t>Annual Rebate</t>
  </si>
  <si>
    <t>Spring Promo Rebate</t>
  </si>
  <si>
    <r>
      <rPr>
        <b/>
        <sz val="9"/>
        <color theme="1"/>
        <rFont val="Euclid Circular A Light"/>
        <family val="2"/>
      </rPr>
      <t xml:space="preserve">To download a copy: </t>
    </r>
    <r>
      <rPr>
        <sz val="9"/>
        <color theme="1"/>
        <rFont val="Euclid Circular A Light"/>
        <family val="2"/>
      </rPr>
      <t xml:space="preserve">Click File &gt; Create a Copy &gt; Download a Copy. The calculator will be available in the Downloads folder on your device. </t>
    </r>
  </si>
  <si>
    <t>merchandise, prepaid cards, travel, company checks and more.</t>
  </si>
  <si>
    <t>"Tier Credits per Unit" indicates how many Tier Credits are earned per product unit — ranging from 10 to 10,000 Tier Credits</t>
  </si>
  <si>
    <t>Endius® Cockroach Gel Bait</t>
  </si>
  <si>
    <t>Transport® Mikron®</t>
  </si>
  <si>
    <t>Durentis® on Fertilizer 0.058%</t>
  </si>
  <si>
    <t>Durentis® on Fertilizer 0.067%</t>
  </si>
  <si>
    <t>Durentis®</t>
  </si>
  <si>
    <r>
      <t xml:space="preserve">*Advantage Period = Aug. 1-Sept. 30 for </t>
    </r>
    <r>
      <rPr>
        <b/>
        <u/>
        <sz val="10"/>
        <color theme="1"/>
        <rFont val="Aptos Narrow"/>
        <family val="2"/>
      </rPr>
      <t>Fall Pest Advantage</t>
    </r>
  </si>
  <si>
    <t>** Outside of Advantage Period = all other dates from June 1-Dec. 31, 2026</t>
  </si>
  <si>
    <r>
      <rPr>
        <b/>
        <u/>
        <sz val="8"/>
        <color rgb="FFF15B5D"/>
        <rFont val="Euclid Circular A Light"/>
        <family val="2"/>
      </rPr>
      <t>Fall Pest Advantage</t>
    </r>
    <r>
      <rPr>
        <b/>
        <sz val="8"/>
        <rFont val="Euclid Circular A Light"/>
        <family val="2"/>
      </rPr>
      <t xml:space="preserve"> </t>
    </r>
    <r>
      <rPr>
        <b/>
        <sz val="10"/>
        <rFont val="Euclid Circular A Light"/>
        <family val="2"/>
      </rPr>
      <t xml:space="preserve">
Off Invoice Savings Per Unit</t>
    </r>
  </si>
  <si>
    <t xml:space="preserve">Keep in mind these key program dates. </t>
  </si>
  <si>
    <t xml:space="preserve">If you were enrolled in Envu Horizon prior to June 1, reach out to your Envu rep for more details on your total earnings potential. </t>
  </si>
  <si>
    <t>Fall rebate</t>
  </si>
  <si>
    <t>fall discount</t>
  </si>
  <si>
    <t xml:space="preserve">$ </t>
  </si>
  <si>
    <r>
      <t xml:space="preserve">$ </t>
    </r>
    <r>
      <rPr>
        <b/>
        <i/>
        <sz val="10"/>
        <color rgb="FFF15B5D"/>
        <rFont val="Aptos Narrow"/>
        <family val="2"/>
      </rPr>
      <t>(Fall)</t>
    </r>
    <r>
      <rPr>
        <b/>
        <sz val="10"/>
        <color rgb="FFF15B5D"/>
        <rFont val="Aptos Narrow"/>
        <family val="2"/>
      </rPr>
      <t xml:space="preserve"> </t>
    </r>
    <r>
      <rPr>
        <b/>
        <sz val="10"/>
        <color theme="1"/>
        <rFont val="Aptos Narrow"/>
        <family val="2"/>
      </rPr>
      <t xml:space="preserve">= Rebate eligible for </t>
    </r>
    <r>
      <rPr>
        <b/>
        <u/>
        <sz val="10"/>
        <color theme="1"/>
        <rFont val="Aptos Narrow"/>
        <family val="2"/>
      </rPr>
      <t>Fall Pest Advantage</t>
    </r>
  </si>
  <si>
    <t>Total Savings</t>
  </si>
  <si>
    <t>Pyretherin Fogger</t>
  </si>
  <si>
    <t>Residual Fogger</t>
  </si>
  <si>
    <t>5 oz aerosol</t>
  </si>
  <si>
    <t>12 x 5 oz aerosol</t>
  </si>
  <si>
    <t>Aerosols</t>
  </si>
  <si>
    <t>Fall Advantage Off Invoice</t>
  </si>
  <si>
    <t>Fall Advantage Rebate</t>
  </si>
  <si>
    <t>September 2026</t>
  </si>
  <si>
    <t>-</t>
  </si>
  <si>
    <t>August 2026</t>
  </si>
  <si>
    <t>January 2027</t>
  </si>
  <si>
    <t>April 2027</t>
  </si>
  <si>
    <t xml:space="preserve"> Annual Rewards Rebate for Period 1 </t>
  </si>
  <si>
    <r>
      <t xml:space="preserve">$ </t>
    </r>
    <r>
      <rPr>
        <b/>
        <i/>
        <sz val="10"/>
        <color rgb="FFF15B5D"/>
        <rFont val="Aptos Narrow"/>
        <family val="2"/>
      </rPr>
      <t>(Spring)</t>
    </r>
    <r>
      <rPr>
        <b/>
        <sz val="10"/>
        <color rgb="FFF15B5D"/>
        <rFont val="Aptos Narrow"/>
        <family val="2"/>
      </rPr>
      <t xml:space="preserve"> </t>
    </r>
    <r>
      <rPr>
        <b/>
        <sz val="10"/>
        <color theme="1"/>
        <rFont val="Aptos Narrow"/>
        <family val="2"/>
      </rPr>
      <t xml:space="preserve">= Rebate eligible for </t>
    </r>
    <r>
      <rPr>
        <b/>
        <u/>
        <sz val="10"/>
        <color theme="1"/>
        <rFont val="Aptos Narrow"/>
        <family val="2"/>
      </rPr>
      <t>Spring Pest Advantage</t>
    </r>
  </si>
  <si>
    <t>Total Unit Volume in Period 1</t>
  </si>
  <si>
    <t>Total Tier Credits in Period 1</t>
  </si>
  <si>
    <t>Total Tier Credits in Period 1+2</t>
  </si>
  <si>
    <t>Total Unit Volume in Period 1 + 2</t>
  </si>
  <si>
    <t>Period 1 Savings</t>
  </si>
  <si>
    <t>Period 2 Savings</t>
  </si>
  <si>
    <r>
      <t>During Spring/Lawn Advantage Period</t>
    </r>
    <r>
      <rPr>
        <b/>
        <vertAlign val="superscript"/>
        <sz val="10"/>
        <color theme="0"/>
        <rFont val="Euclid Circular A Light"/>
        <family val="2"/>
      </rPr>
      <t>1</t>
    </r>
  </si>
  <si>
    <r>
      <t>Outside of Spring/Lawn Advantage Period</t>
    </r>
    <r>
      <rPr>
        <b/>
        <vertAlign val="superscript"/>
        <sz val="10"/>
        <color theme="0"/>
        <rFont val="Euclid Circular A Light"/>
        <family val="2"/>
      </rPr>
      <t xml:space="preserve">2 </t>
    </r>
  </si>
  <si>
    <r>
      <rPr>
        <b/>
        <vertAlign val="superscript"/>
        <sz val="10"/>
        <color theme="1"/>
        <rFont val="Aptos Narrow"/>
        <family val="2"/>
      </rPr>
      <t>1</t>
    </r>
    <r>
      <rPr>
        <b/>
        <sz val="10"/>
        <color theme="1"/>
        <rFont val="Aptos Narrow"/>
        <family val="2"/>
      </rPr>
      <t xml:space="preserve">Spring Advantage Period = Apr. 1-May 31 for </t>
    </r>
    <r>
      <rPr>
        <b/>
        <u/>
        <sz val="10"/>
        <color theme="1"/>
        <rFont val="Aptos Narrow"/>
        <family val="2"/>
      </rPr>
      <t>Spring Pest Advantage</t>
    </r>
  </si>
  <si>
    <r>
      <rPr>
        <b/>
        <vertAlign val="superscript"/>
        <sz val="10"/>
        <color theme="1"/>
        <rFont val="Aptos Narrow"/>
        <family val="2"/>
      </rPr>
      <t>1</t>
    </r>
    <r>
      <rPr>
        <b/>
        <sz val="10"/>
        <color theme="1"/>
        <rFont val="Aptos Narrow"/>
        <family val="2"/>
      </rPr>
      <t xml:space="preserve">Lawn Advantage Period = Feb. 1-May 31 for </t>
    </r>
    <r>
      <rPr>
        <b/>
        <u/>
        <sz val="10"/>
        <color theme="1"/>
        <rFont val="Aptos Narrow"/>
        <family val="2"/>
      </rPr>
      <t>Lawn Advantage</t>
    </r>
  </si>
  <si>
    <r>
      <rPr>
        <b/>
        <vertAlign val="superscript"/>
        <sz val="10"/>
        <color theme="1"/>
        <rFont val="Aptos Narrow"/>
        <family val="2"/>
      </rPr>
      <t>3</t>
    </r>
    <r>
      <rPr>
        <b/>
        <sz val="10"/>
        <color theme="1"/>
        <rFont val="Aptos Narrow"/>
        <family val="2"/>
      </rPr>
      <t xml:space="preserve">Fall Advantage Period = Aug. 1-Sept. 30 for </t>
    </r>
    <r>
      <rPr>
        <b/>
        <u/>
        <sz val="10"/>
        <color theme="1"/>
        <rFont val="Aptos Narrow"/>
        <family val="2"/>
      </rPr>
      <t>Fall Pest Advantage</t>
    </r>
  </si>
  <si>
    <r>
      <rPr>
        <b/>
        <vertAlign val="superscript"/>
        <sz val="10"/>
        <color theme="1"/>
        <rFont val="Aptos Narrow"/>
        <family val="2"/>
      </rPr>
      <t xml:space="preserve">2 </t>
    </r>
    <r>
      <rPr>
        <b/>
        <sz val="10"/>
        <color theme="1"/>
        <rFont val="Aptos Narrow"/>
        <family val="2"/>
      </rPr>
      <t>Outside of Spring Advantage Period = all other dates from January 1-June 30, 2026</t>
    </r>
  </si>
  <si>
    <r>
      <rPr>
        <b/>
        <vertAlign val="superscript"/>
        <sz val="10"/>
        <color theme="1"/>
        <rFont val="Aptos Narrow"/>
        <family val="2"/>
      </rPr>
      <t>4</t>
    </r>
    <r>
      <rPr>
        <b/>
        <sz val="10"/>
        <color theme="1"/>
        <rFont val="Aptos Narrow"/>
        <family val="2"/>
      </rPr>
      <t xml:space="preserve"> Outside of Fall Advantage Period = all other dates from July 1-December 31, 2026</t>
    </r>
  </si>
  <si>
    <r>
      <t>During Fall Advantage Period</t>
    </r>
    <r>
      <rPr>
        <b/>
        <vertAlign val="superscript"/>
        <sz val="10"/>
        <color theme="0"/>
        <rFont val="Euclid Circular A Light"/>
        <family val="2"/>
      </rPr>
      <t>3</t>
    </r>
  </si>
  <si>
    <r>
      <t>Outside of Fall Advantage Period</t>
    </r>
    <r>
      <rPr>
        <b/>
        <vertAlign val="superscript"/>
        <sz val="10"/>
        <color theme="0"/>
        <rFont val="Euclid Circular A Light"/>
        <family val="2"/>
      </rPr>
      <t>4</t>
    </r>
  </si>
  <si>
    <t>Spring Advantage  Rebate</t>
  </si>
  <si>
    <t>Period 1 Tier Credits</t>
  </si>
  <si>
    <t xml:space="preserve">Period 1 Tier Achieved </t>
  </si>
  <si>
    <r>
      <rPr>
        <b/>
        <sz val="11"/>
        <color rgb="FFF15B5D"/>
        <rFont val="Aptos Narrow"/>
        <family val="2"/>
      </rPr>
      <t>$</t>
    </r>
    <r>
      <rPr>
        <b/>
        <sz val="11"/>
        <color theme="1"/>
        <rFont val="Aptos Narrow"/>
        <family val="2"/>
      </rPr>
      <t xml:space="preserve"> </t>
    </r>
    <r>
      <rPr>
        <b/>
        <i/>
        <sz val="11"/>
        <color rgb="FFF15B5D"/>
        <rFont val="Aptos Narrow"/>
        <family val="2"/>
      </rPr>
      <t>(Spring)</t>
    </r>
  </si>
  <si>
    <r>
      <rPr>
        <b/>
        <sz val="11"/>
        <color rgb="FF2667BD"/>
        <rFont val="Aptos Narrow"/>
        <family val="2"/>
      </rPr>
      <t xml:space="preserve">$ </t>
    </r>
    <r>
      <rPr>
        <b/>
        <sz val="11"/>
        <color rgb="FFF15B5D"/>
        <rFont val="Aptos Narrow"/>
        <family val="2"/>
      </rPr>
      <t>$</t>
    </r>
    <r>
      <rPr>
        <b/>
        <sz val="11"/>
        <color theme="1"/>
        <rFont val="Aptos Narrow"/>
        <family val="2"/>
      </rPr>
      <t xml:space="preserve"> </t>
    </r>
    <r>
      <rPr>
        <b/>
        <i/>
        <sz val="11"/>
        <color rgb="FFF15B5D"/>
        <rFont val="Aptos Narrow"/>
        <family val="2"/>
      </rPr>
      <t>(Spring + Fall)</t>
    </r>
  </si>
  <si>
    <r>
      <rPr>
        <b/>
        <sz val="11"/>
        <color rgb="FF2667BD"/>
        <rFont val="Aptos Narrow"/>
        <family val="2"/>
      </rPr>
      <t xml:space="preserve">$ </t>
    </r>
    <r>
      <rPr>
        <b/>
        <sz val="11"/>
        <color rgb="FFF15B5D"/>
        <rFont val="Aptos Narrow"/>
        <family val="2"/>
      </rPr>
      <t>$</t>
    </r>
    <r>
      <rPr>
        <b/>
        <sz val="11"/>
        <color theme="1"/>
        <rFont val="Aptos Narrow"/>
        <family val="2"/>
      </rPr>
      <t xml:space="preserve"> </t>
    </r>
    <r>
      <rPr>
        <b/>
        <i/>
        <sz val="11"/>
        <color rgb="FFF15B5D"/>
        <rFont val="Aptos Narrow"/>
        <family val="2"/>
      </rPr>
      <t>(Lawn)</t>
    </r>
  </si>
  <si>
    <r>
      <rPr>
        <b/>
        <sz val="11"/>
        <color rgb="FFF15B5D"/>
        <rFont val="Aptos Narrow"/>
        <family val="2"/>
      </rPr>
      <t>$</t>
    </r>
    <r>
      <rPr>
        <b/>
        <sz val="11"/>
        <color theme="1"/>
        <rFont val="Aptos Narrow"/>
        <family val="2"/>
      </rPr>
      <t xml:space="preserve"> </t>
    </r>
    <r>
      <rPr>
        <b/>
        <i/>
        <sz val="11"/>
        <color rgb="FFF15B5D"/>
        <rFont val="Aptos Narrow"/>
        <family val="2"/>
      </rPr>
      <t>(Lawn)</t>
    </r>
  </si>
  <si>
    <r>
      <rPr>
        <b/>
        <sz val="11"/>
        <color rgb="FF2667BD"/>
        <rFont val="Aptos Narrow"/>
        <family val="2"/>
      </rPr>
      <t xml:space="preserve">$ </t>
    </r>
    <r>
      <rPr>
        <b/>
        <sz val="11"/>
        <color rgb="FFF15B5D"/>
        <rFont val="Aptos Narrow"/>
        <family val="2"/>
      </rPr>
      <t>$</t>
    </r>
    <r>
      <rPr>
        <b/>
        <sz val="11"/>
        <color theme="1"/>
        <rFont val="Aptos Narrow"/>
        <family val="2"/>
      </rPr>
      <t xml:space="preserve"> </t>
    </r>
    <r>
      <rPr>
        <b/>
        <i/>
        <sz val="11"/>
        <color rgb="FFF15B5D"/>
        <rFont val="Aptos Narrow"/>
        <family val="2"/>
      </rPr>
      <t>(Spring)</t>
    </r>
  </si>
  <si>
    <r>
      <rPr>
        <b/>
        <sz val="11"/>
        <color rgb="FFF15B5D"/>
        <rFont val="Aptos Narrow"/>
        <family val="2"/>
      </rPr>
      <t>$</t>
    </r>
    <r>
      <rPr>
        <b/>
        <sz val="11"/>
        <color theme="1"/>
        <rFont val="Aptos Narrow"/>
        <family val="2"/>
      </rPr>
      <t xml:space="preserve"> </t>
    </r>
    <r>
      <rPr>
        <b/>
        <i/>
        <sz val="11"/>
        <color rgb="FFF15B5D"/>
        <rFont val="Aptos Narrow"/>
        <family val="2"/>
      </rPr>
      <t>(Fall)</t>
    </r>
  </si>
  <si>
    <r>
      <rPr>
        <b/>
        <sz val="11"/>
        <color rgb="FF2667BD"/>
        <rFont val="Aptos Narrow"/>
        <family val="2"/>
      </rPr>
      <t xml:space="preserve">$ </t>
    </r>
    <r>
      <rPr>
        <b/>
        <sz val="11"/>
        <color rgb="FFF15B5D"/>
        <rFont val="Aptos Narrow"/>
        <family val="2"/>
      </rPr>
      <t>$</t>
    </r>
    <r>
      <rPr>
        <b/>
        <sz val="11"/>
        <color theme="1"/>
        <rFont val="Aptos Narrow"/>
        <family val="2"/>
      </rPr>
      <t xml:space="preserve"> </t>
    </r>
    <r>
      <rPr>
        <b/>
        <i/>
        <sz val="11"/>
        <color rgb="FFF15B5D"/>
        <rFont val="Aptos Narrow"/>
        <family val="2"/>
      </rPr>
      <t>(Lawn/Spring + Fall)</t>
    </r>
  </si>
  <si>
    <r>
      <rPr>
        <b/>
        <sz val="11"/>
        <color rgb="FF2667BD"/>
        <rFont val="Aptos Narrow"/>
        <family val="2"/>
      </rPr>
      <t xml:space="preserve">$ </t>
    </r>
    <r>
      <rPr>
        <b/>
        <sz val="11"/>
        <color rgb="FFF15B5D"/>
        <rFont val="Aptos Narrow"/>
        <family val="2"/>
      </rPr>
      <t>$</t>
    </r>
    <r>
      <rPr>
        <b/>
        <sz val="11"/>
        <color theme="1"/>
        <rFont val="Aptos Narrow"/>
        <family val="2"/>
      </rPr>
      <t xml:space="preserve"> </t>
    </r>
    <r>
      <rPr>
        <b/>
        <i/>
        <sz val="11"/>
        <color rgb="FFF15B5D"/>
        <rFont val="Aptos Narrow"/>
        <family val="2"/>
      </rPr>
      <t>(Fall)</t>
    </r>
  </si>
  <si>
    <r>
      <t xml:space="preserve"> $ </t>
    </r>
    <r>
      <rPr>
        <b/>
        <i/>
        <sz val="11"/>
        <color rgb="FFF15B5D"/>
        <rFont val="Aptos Narrow"/>
        <family val="2"/>
      </rPr>
      <t>(Lawn)</t>
    </r>
  </si>
  <si>
    <r>
      <t xml:space="preserve"> $ </t>
    </r>
    <r>
      <rPr>
        <b/>
        <i/>
        <sz val="11"/>
        <color rgb="FFF15B5D"/>
        <rFont val="Aptos Narrow"/>
        <family val="2"/>
      </rPr>
      <t>(Spring + Fall)</t>
    </r>
  </si>
  <si>
    <t>Spring Adv. Rebate</t>
  </si>
  <si>
    <t>Fall Adv. Off Invoice</t>
  </si>
  <si>
    <t>Fall Adv. Rebate</t>
  </si>
  <si>
    <t xml:space="preserve"> Annual - Period 1 </t>
  </si>
  <si>
    <r>
      <t>Period 1</t>
    </r>
    <r>
      <rPr>
        <b/>
        <i/>
        <sz val="11"/>
        <rFont val="Euclid Circular A Light"/>
        <family val="2"/>
      </rPr>
      <t xml:space="preserve"> </t>
    </r>
    <r>
      <rPr>
        <b/>
        <i/>
        <sz val="10"/>
        <rFont val="Euclid Circular A Light"/>
        <family val="2"/>
      </rPr>
      <t>(January 1 - June 30)</t>
    </r>
  </si>
  <si>
    <r>
      <t>Period 2</t>
    </r>
    <r>
      <rPr>
        <b/>
        <i/>
        <sz val="11"/>
        <rFont val="Euclid Circular A Light"/>
        <family val="2"/>
      </rPr>
      <t xml:space="preserve"> </t>
    </r>
    <r>
      <rPr>
        <b/>
        <i/>
        <sz val="10"/>
        <rFont val="Euclid Circular A Light"/>
        <family val="2"/>
      </rPr>
      <t>(July 1 - December 31)</t>
    </r>
  </si>
  <si>
    <r>
      <t xml:space="preserve"> $ </t>
    </r>
    <r>
      <rPr>
        <b/>
        <i/>
        <sz val="11"/>
        <color rgb="FFF15B5D"/>
        <rFont val="Aptos Narrow"/>
        <family val="2"/>
      </rPr>
      <t>(Fall)</t>
    </r>
  </si>
  <si>
    <r>
      <rPr>
        <b/>
        <sz val="11"/>
        <color rgb="FF2667BD"/>
        <rFont val="Aptos Narrow"/>
        <family val="2"/>
      </rPr>
      <t xml:space="preserve">$ </t>
    </r>
    <r>
      <rPr>
        <b/>
        <sz val="11"/>
        <color rgb="FFF15B5D"/>
        <rFont val="Aptos Narrow"/>
        <family val="2"/>
      </rPr>
      <t>$</t>
    </r>
    <r>
      <rPr>
        <b/>
        <sz val="11"/>
        <color theme="1"/>
        <rFont val="Aptos Narrow"/>
        <family val="2"/>
      </rPr>
      <t xml:space="preserve"> </t>
    </r>
    <r>
      <rPr>
        <b/>
        <i/>
        <sz val="11"/>
        <color rgb="FFF15B5D"/>
        <rFont val="Aptos Narrow"/>
        <family val="2"/>
      </rPr>
      <t>(Spring )</t>
    </r>
  </si>
  <si>
    <r>
      <rPr>
        <b/>
        <vertAlign val="superscript"/>
        <sz val="10"/>
        <color theme="1"/>
        <rFont val="Aptos Narrow"/>
        <family val="2"/>
      </rPr>
      <t>4</t>
    </r>
    <r>
      <rPr>
        <b/>
        <sz val="10"/>
        <color theme="1"/>
        <rFont val="Aptos Narrow"/>
        <family val="2"/>
      </rPr>
      <t xml:space="preserve"> Outside of Fall Advantage Period = all other dates from</t>
    </r>
  </si>
  <si>
    <t xml:space="preserve">   June 1-December 31, 2026</t>
  </si>
  <si>
    <r>
      <t xml:space="preserve">Reward Points </t>
    </r>
    <r>
      <rPr>
        <i/>
        <sz val="11"/>
        <rFont val="Euclid Circular A Light"/>
        <family val="2"/>
      </rPr>
      <t>$1 = 100 Reward Points</t>
    </r>
  </si>
  <si>
    <t xml:space="preserve"> Annual Rewards</t>
  </si>
  <si>
    <t xml:space="preserve"> Annual Rewards Rebate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</si>
</sst>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.00"/>
  </numFmts>
  <fonts count="5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0"/>
      <color theme="1"/>
      <name val="Euclid Circular A Light"/>
      <family val="2"/>
    </font>
    <font>
      <b/>
      <sz val="10"/>
      <color theme="0"/>
      <name val="Euclid Circular A Light"/>
      <family val="2"/>
    </font>
    <font>
      <sz val="10"/>
      <color rgb="FF000000"/>
      <name val="Euclid Circular A Light"/>
      <family val="2"/>
    </font>
    <font>
      <b/>
      <sz val="10"/>
      <name val="Euclid Circular A Light"/>
      <family val="2"/>
    </font>
    <font>
      <b/>
      <sz val="10"/>
      <color theme="1"/>
      <name val="Euclid Circular A Light"/>
      <family val="2"/>
    </font>
    <font>
      <b/>
      <sz val="10"/>
      <color theme="1"/>
      <name val="Aptos Narrow"/>
      <family val="2"/>
    </font>
    <font>
      <b/>
      <sz val="10"/>
      <color rgb="FF2667BD"/>
      <name val="Aptos Narrow"/>
      <family val="2"/>
    </font>
    <font>
      <b/>
      <sz val="10"/>
      <color rgb="FFF15B5D"/>
      <name val="Aptos Narrow"/>
      <family val="2"/>
    </font>
    <font>
      <i/>
      <sz val="10"/>
      <color theme="1"/>
      <name val="Euclid Circular A Light"/>
      <family val="2"/>
    </font>
    <font>
      <b/>
      <sz val="14"/>
      <color rgb="FF7E58AE"/>
      <name val="Euclid Circular A Light"/>
      <family val="2"/>
    </font>
    <font>
      <b/>
      <i/>
      <sz val="9"/>
      <color theme="1"/>
      <name val="Aptos Narrow"/>
      <family val="2"/>
    </font>
    <font>
      <b/>
      <sz val="10"/>
      <color rgb="FF7E58AE"/>
      <name val="Euclid Circular A Light"/>
      <family val="2"/>
    </font>
    <font>
      <b/>
      <sz val="10"/>
      <color rgb="FF4C3568"/>
      <name val="Euclid Circular A Light"/>
      <family val="2"/>
    </font>
    <font>
      <b/>
      <sz val="12"/>
      <color theme="1"/>
      <name val="Euclid Circular A Light"/>
      <family val="2"/>
    </font>
    <font>
      <b/>
      <i/>
      <sz val="10"/>
      <color theme="2" tint="-0.499984740745262"/>
      <name val="Euclid Circular A Light"/>
      <family val="2"/>
    </font>
    <font>
      <b/>
      <sz val="9"/>
      <color theme="1"/>
      <name val="Aptos Narrow"/>
      <family val="2"/>
    </font>
    <font>
      <b/>
      <sz val="9"/>
      <color rgb="FFF15B5D"/>
      <name val="Aptos Narrow"/>
      <family val="2"/>
    </font>
    <font>
      <b/>
      <sz val="12"/>
      <name val="Euclid Circular A Light"/>
      <family val="2"/>
    </font>
    <font>
      <b/>
      <sz val="16"/>
      <color theme="3"/>
      <name val="Euclid Circular A Light"/>
      <family val="2"/>
    </font>
    <font>
      <sz val="11"/>
      <color theme="1"/>
      <name val="Euclid Circular A Light"/>
      <family val="2"/>
    </font>
    <font>
      <b/>
      <i/>
      <sz val="10"/>
      <color theme="1"/>
      <name val="Euclid Circular A Light"/>
      <family val="2"/>
    </font>
    <font>
      <u val="singleAccounting"/>
      <sz val="10"/>
      <color rgb="FF2667BD"/>
      <name val="Euclid Circular A Light"/>
      <family val="2"/>
    </font>
    <font>
      <sz val="10"/>
      <name val="Euclid Circular A Light"/>
      <family val="2"/>
    </font>
    <font>
      <u val="singleAccounting"/>
      <sz val="10"/>
      <name val="Euclid Circular A Light"/>
      <family val="2"/>
    </font>
    <font>
      <b/>
      <u/>
      <sz val="10"/>
      <color theme="1"/>
      <name val="Aptos Narrow"/>
      <family val="2"/>
    </font>
    <font>
      <b/>
      <i/>
      <sz val="10"/>
      <color rgb="FFF15B5D"/>
      <name val="Aptos Narrow"/>
      <family val="2"/>
    </font>
    <font>
      <sz val="10"/>
      <color theme="1"/>
      <name val="Aptos Narrow"/>
      <family val="2"/>
    </font>
    <font>
      <b/>
      <i/>
      <sz val="10"/>
      <color rgb="FF7E58AE"/>
      <name val="Euclid Circular A Light"/>
      <family val="2"/>
    </font>
    <font>
      <b/>
      <sz val="11"/>
      <color theme="1"/>
      <name val="Euclid Circular A Light"/>
      <family val="2"/>
    </font>
    <font>
      <b/>
      <sz val="11"/>
      <color theme="0"/>
      <name val="Euclid Circular A Light"/>
      <family val="2"/>
    </font>
    <font>
      <sz val="9"/>
      <color theme="1"/>
      <name val="Euclid Circular A Light"/>
      <family val="2"/>
    </font>
    <font>
      <b/>
      <sz val="9"/>
      <color theme="1"/>
      <name val="Euclid Circular A Light"/>
      <family val="2"/>
    </font>
    <font>
      <b/>
      <sz val="8"/>
      <name val="Euclid Circular A Light"/>
      <family val="2"/>
    </font>
    <font>
      <b/>
      <i/>
      <sz val="10"/>
      <color rgb="FF00B050"/>
      <name val="Euclid Circular A Light"/>
      <family val="2"/>
    </font>
    <font>
      <b/>
      <u/>
      <sz val="8"/>
      <color rgb="FFF15B5D"/>
      <name val="Euclid Circular A Light"/>
      <family val="2"/>
    </font>
    <font>
      <sz val="11"/>
      <name val="Aptos Narrow"/>
      <family val="2"/>
    </font>
    <font>
      <sz val="11"/>
      <name val="Aptos Narrow"/>
      <family val="2"/>
      <scheme val="minor"/>
    </font>
    <font>
      <sz val="9"/>
      <color theme="1"/>
      <name val="Arial"/>
      <family val="2"/>
    </font>
    <font>
      <sz val="10"/>
      <color theme="1"/>
      <name val="Euclid Circular A Light"/>
    </font>
    <font>
      <sz val="10"/>
      <name val="Euclid Circular A Light"/>
    </font>
    <font>
      <b/>
      <sz val="10"/>
      <name val="Euclid Circular A Light"/>
    </font>
    <font>
      <b/>
      <vertAlign val="superscript"/>
      <sz val="10"/>
      <color theme="0"/>
      <name val="Euclid Circular A Light"/>
      <family val="2"/>
    </font>
    <font>
      <b/>
      <vertAlign val="superscript"/>
      <sz val="10"/>
      <color theme="1"/>
      <name val="Aptos Narrow"/>
      <family val="2"/>
    </font>
    <font>
      <b/>
      <sz val="11"/>
      <name val="Euclid Circular A Light"/>
      <family val="2"/>
    </font>
    <font>
      <b/>
      <sz val="9.5"/>
      <name val="Euclid Circular A Light"/>
      <family val="2"/>
    </font>
    <font>
      <b/>
      <i/>
      <sz val="10"/>
      <name val="Euclid Circular A Light"/>
      <family val="2"/>
    </font>
    <font>
      <b/>
      <sz val="11"/>
      <color theme="1"/>
      <name val="Aptos Narrow"/>
      <family val="2"/>
    </font>
    <font>
      <b/>
      <sz val="11"/>
      <color rgb="FFF15B5D"/>
      <name val="Aptos Narrow"/>
      <family val="2"/>
    </font>
    <font>
      <b/>
      <i/>
      <sz val="11"/>
      <color rgb="FFF15B5D"/>
      <name val="Aptos Narrow"/>
      <family val="2"/>
    </font>
    <font>
      <b/>
      <sz val="11"/>
      <color rgb="FF2667BD"/>
      <name val="Aptos Narrow"/>
      <family val="2"/>
    </font>
    <font>
      <b/>
      <sz val="11"/>
      <color theme="0"/>
      <name val="Aptos Narrow"/>
      <family val="2"/>
    </font>
    <font>
      <b/>
      <i/>
      <sz val="11"/>
      <name val="Euclid Circular A Light"/>
      <family val="2"/>
    </font>
    <font>
      <i/>
      <sz val="11"/>
      <name val="Euclid Circular A Light"/>
      <family val="2"/>
    </font>
  </fonts>
  <fills count="20">
    <fill>
      <patternFill patternType="none"/>
    </fill>
    <fill>
      <patternFill patternType="gray125"/>
    </fill>
    <fill>
      <patternFill patternType="solid">
        <fgColor rgb="FFD8CDE7"/>
        <bgColor indexed="64"/>
      </patternFill>
    </fill>
    <fill>
      <patternFill patternType="solid">
        <fgColor rgb="FF7E58AE"/>
        <bgColor indexed="64"/>
      </patternFill>
    </fill>
    <fill>
      <patternFill patternType="solid">
        <fgColor rgb="FF2667BD"/>
        <bgColor indexed="64"/>
      </patternFill>
    </fill>
    <fill>
      <patternFill patternType="solid">
        <fgColor rgb="FFF15B5D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B29BCE"/>
        <bgColor indexed="64"/>
      </patternFill>
    </fill>
    <fill>
      <patternFill patternType="solid">
        <fgColor rgb="FFFBCECE"/>
        <bgColor indexed="64"/>
      </patternFill>
    </fill>
    <fill>
      <patternFill patternType="solid">
        <fgColor rgb="FFBED1E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8CDE6"/>
        <bgColor indexed="64"/>
      </patternFill>
    </fill>
    <fill>
      <patternFill patternType="solid">
        <fgColor rgb="FFEFEEEE"/>
        <bgColor indexed="64"/>
      </patternFill>
    </fill>
    <fill>
      <patternFill patternType="solid">
        <fgColor rgb="FFB19BCA"/>
        <bgColor indexed="64"/>
      </patternFill>
    </fill>
    <fill>
      <patternFill patternType="solid">
        <fgColor rgb="FF8D62AA"/>
        <bgColor indexed="64"/>
      </patternFill>
    </fill>
    <fill>
      <patternFill patternType="solid">
        <fgColor rgb="FF4D3669"/>
        <bgColor indexed="64"/>
      </patternFill>
    </fill>
    <fill>
      <patternFill patternType="solid">
        <fgColor rgb="FF2F224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4.9989318521683403E-2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theme="0" tint="-0.14999847407452621"/>
      </top>
      <bottom/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medium">
        <color theme="3"/>
      </left>
      <right style="medium">
        <color theme="3"/>
      </right>
      <top style="medium">
        <color theme="3"/>
      </top>
      <bottom style="medium">
        <color theme="3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/>
      <diagonal/>
    </border>
    <border>
      <left style="medium">
        <color theme="3"/>
      </left>
      <right style="medium">
        <color theme="3"/>
      </right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medium">
        <color theme="3"/>
      </left>
      <right/>
      <top/>
      <bottom/>
      <diagonal/>
    </border>
    <border>
      <left style="medium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 style="thin">
        <color theme="3"/>
      </left>
      <right style="medium">
        <color theme="3"/>
      </right>
      <top style="medium">
        <color theme="3"/>
      </top>
      <bottom style="thin">
        <color theme="3"/>
      </bottom>
      <diagonal/>
    </border>
    <border>
      <left style="medium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medium">
        <color theme="3"/>
      </right>
      <top style="thin">
        <color theme="3"/>
      </top>
      <bottom style="thin">
        <color theme="3"/>
      </bottom>
      <diagonal/>
    </border>
    <border>
      <left style="medium">
        <color theme="3"/>
      </left>
      <right style="thin">
        <color theme="3"/>
      </right>
      <top style="thin">
        <color theme="3"/>
      </top>
      <bottom style="medium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medium">
        <color theme="3"/>
      </bottom>
      <diagonal/>
    </border>
    <border>
      <left style="thin">
        <color theme="3"/>
      </left>
      <right style="medium">
        <color theme="3"/>
      </right>
      <top style="thin">
        <color theme="3"/>
      </top>
      <bottom style="medium">
        <color theme="3"/>
      </bottom>
      <diagonal/>
    </border>
    <border>
      <left/>
      <right style="thin">
        <color theme="3"/>
      </right>
      <top style="medium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medium">
        <color theme="3"/>
      </bottom>
      <diagonal/>
    </border>
    <border>
      <left style="medium">
        <color theme="3"/>
      </left>
      <right style="medium">
        <color theme="3"/>
      </right>
      <top/>
      <bottom style="medium">
        <color theme="3"/>
      </bottom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/>
      <right style="medium">
        <color theme="3"/>
      </right>
      <top style="medium">
        <color theme="3"/>
      </top>
      <bottom style="medium">
        <color theme="3"/>
      </bottom>
      <diagonal/>
    </border>
    <border>
      <left style="medium">
        <color theme="3"/>
      </left>
      <right/>
      <top style="medium">
        <color theme="3"/>
      </top>
      <bottom/>
      <diagonal/>
    </border>
    <border>
      <left/>
      <right style="medium">
        <color theme="3"/>
      </right>
      <top style="medium">
        <color theme="3"/>
      </top>
      <bottom/>
      <diagonal/>
    </border>
    <border>
      <left/>
      <right/>
      <top style="medium">
        <color theme="3"/>
      </top>
      <bottom/>
      <diagonal/>
    </border>
    <border>
      <left/>
      <right style="medium">
        <color theme="3"/>
      </right>
      <top/>
      <bottom/>
      <diagonal/>
    </border>
    <border>
      <left style="medium">
        <color theme="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theme="3"/>
      </right>
      <top/>
      <bottom style="thin">
        <color theme="0" tint="-0.249977111117893"/>
      </bottom>
      <diagonal/>
    </border>
    <border>
      <left style="medium">
        <color theme="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theme="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medium">
        <color theme="3"/>
      </right>
      <top style="thin">
        <color theme="0" tint="-0.249977111117893"/>
      </top>
      <bottom/>
      <diagonal/>
    </border>
    <border>
      <left style="medium">
        <color theme="3"/>
      </left>
      <right style="thin">
        <color theme="0" tint="-0.249977111117893"/>
      </right>
      <top style="thin">
        <color theme="0" tint="-0.249977111117893"/>
      </top>
      <bottom style="medium">
        <color theme="3"/>
      </bottom>
      <diagonal/>
    </border>
    <border>
      <left style="thin">
        <color theme="0" tint="-0.249977111117893"/>
      </left>
      <right style="medium">
        <color theme="3"/>
      </right>
      <top style="thin">
        <color theme="0" tint="-0.249977111117893"/>
      </top>
      <bottom style="medium">
        <color theme="3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9" fillId="0" borderId="0"/>
    <xf numFmtId="0" fontId="41" fillId="0" borderId="0"/>
    <xf numFmtId="0" fontId="1" fillId="0" borderId="0"/>
  </cellStyleXfs>
  <cellXfs count="221">
    <xf numFmtId="0" fontId="0" fillId="0" borderId="0" xfId="0"/>
    <xf numFmtId="164" fontId="4" fillId="0" borderId="0" xfId="1" applyNumberFormat="1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44" fontId="4" fillId="0" borderId="0" xfId="2" applyFont="1"/>
    <xf numFmtId="164" fontId="4" fillId="0" borderId="0" xfId="1" applyNumberFormat="1" applyFont="1" applyFill="1" applyBorder="1"/>
    <xf numFmtId="164" fontId="4" fillId="0" borderId="2" xfId="1" applyNumberFormat="1" applyFont="1" applyFill="1" applyBorder="1" applyProtection="1"/>
    <xf numFmtId="164" fontId="2" fillId="0" borderId="0" xfId="1" applyNumberFormat="1" applyFont="1" applyFill="1" applyAlignment="1">
      <alignment horizontal="center"/>
    </xf>
    <xf numFmtId="44" fontId="8" fillId="0" borderId="0" xfId="2" applyFont="1" applyBorder="1"/>
    <xf numFmtId="44" fontId="4" fillId="0" borderId="0" xfId="2" applyFont="1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164" fontId="4" fillId="0" borderId="0" xfId="1" applyNumberFormat="1" applyFont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164" fontId="4" fillId="0" borderId="0" xfId="1" applyNumberFormat="1" applyFont="1" applyAlignment="1">
      <alignment horizontal="center"/>
    </xf>
    <xf numFmtId="164" fontId="4" fillId="10" borderId="0" xfId="1" applyNumberFormat="1" applyFont="1" applyFill="1"/>
    <xf numFmtId="0" fontId="4" fillId="10" borderId="0" xfId="0" applyFont="1" applyFill="1"/>
    <xf numFmtId="0" fontId="4" fillId="10" borderId="0" xfId="0" applyFont="1" applyFill="1" applyAlignment="1">
      <alignment horizontal="center" vertical="center"/>
    </xf>
    <xf numFmtId="164" fontId="4" fillId="10" borderId="0" xfId="1" applyNumberFormat="1" applyFont="1" applyFill="1" applyAlignment="1">
      <alignment horizontal="center"/>
    </xf>
    <xf numFmtId="44" fontId="4" fillId="10" borderId="0" xfId="2" applyFont="1" applyFill="1"/>
    <xf numFmtId="0" fontId="13" fillId="10" borderId="0" xfId="0" applyFont="1" applyFill="1" applyAlignment="1">
      <alignment horizontal="center" vertical="center"/>
    </xf>
    <xf numFmtId="164" fontId="8" fillId="10" borderId="0" xfId="1" applyNumberFormat="1" applyFont="1" applyFill="1"/>
    <xf numFmtId="164" fontId="4" fillId="10" borderId="0" xfId="1" applyNumberFormat="1" applyFont="1" applyFill="1" applyBorder="1"/>
    <xf numFmtId="0" fontId="18" fillId="0" borderId="0" xfId="0" applyFont="1"/>
    <xf numFmtId="0" fontId="20" fillId="10" borderId="0" xfId="0" applyFont="1" applyFill="1" applyAlignment="1">
      <alignment horizontal="left" vertical="center"/>
    </xf>
    <xf numFmtId="0" fontId="19" fillId="10" borderId="0" xfId="0" applyFont="1" applyFill="1" applyAlignment="1">
      <alignment horizontal="left" vertical="center"/>
    </xf>
    <xf numFmtId="0" fontId="14" fillId="10" borderId="0" xfId="0" applyFont="1" applyFill="1" applyAlignment="1">
      <alignment horizontal="left" vertical="center"/>
    </xf>
    <xf numFmtId="164" fontId="4" fillId="0" borderId="0" xfId="1" applyNumberFormat="1" applyFont="1" applyBorder="1" applyAlignment="1">
      <alignment horizontal="left" indent="1"/>
    </xf>
    <xf numFmtId="0" fontId="4" fillId="0" borderId="0" xfId="0" applyFont="1" applyAlignment="1">
      <alignment horizontal="left" indent="1"/>
    </xf>
    <xf numFmtId="164" fontId="4" fillId="0" borderId="0" xfId="1" applyNumberFormat="1" applyFont="1" applyBorder="1"/>
    <xf numFmtId="164" fontId="4" fillId="0" borderId="0" xfId="1" applyNumberFormat="1" applyFont="1" applyBorder="1" applyAlignment="1">
      <alignment horizontal="center"/>
    </xf>
    <xf numFmtId="164" fontId="8" fillId="10" borderId="0" xfId="1" applyNumberFormat="1" applyFont="1" applyFill="1" applyBorder="1"/>
    <xf numFmtId="0" fontId="17" fillId="0" borderId="0" xfId="0" applyFont="1" applyAlignment="1">
      <alignment wrapText="1"/>
    </xf>
    <xf numFmtId="0" fontId="4" fillId="0" borderId="0" xfId="0" applyFont="1" applyAlignment="1">
      <alignment horizontal="left"/>
    </xf>
    <xf numFmtId="0" fontId="4" fillId="3" borderId="0" xfId="0" applyFont="1" applyFill="1" applyAlignment="1">
      <alignment horizontal="left"/>
    </xf>
    <xf numFmtId="0" fontId="8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0" fontId="8" fillId="0" borderId="0" xfId="0" applyFont="1"/>
    <xf numFmtId="0" fontId="4" fillId="4" borderId="0" xfId="0" applyFont="1" applyFill="1" applyAlignment="1">
      <alignment horizontal="left"/>
    </xf>
    <xf numFmtId="164" fontId="15" fillId="0" borderId="0" xfId="1" applyNumberFormat="1" applyFont="1" applyFill="1" applyBorder="1"/>
    <xf numFmtId="164" fontId="4" fillId="10" borderId="0" xfId="1" applyNumberFormat="1" applyFont="1" applyFill="1" applyBorder="1" applyAlignment="1">
      <alignment horizontal="left" indent="1"/>
    </xf>
    <xf numFmtId="44" fontId="4" fillId="10" borderId="0" xfId="2" applyFont="1" applyFill="1" applyBorder="1"/>
    <xf numFmtId="0" fontId="4" fillId="10" borderId="0" xfId="0" applyFont="1" applyFill="1" applyAlignment="1">
      <alignment horizontal="left" indent="1"/>
    </xf>
    <xf numFmtId="164" fontId="4" fillId="10" borderId="0" xfId="1" applyNumberFormat="1" applyFont="1" applyFill="1" applyAlignment="1">
      <alignment horizontal="center" vertical="center"/>
    </xf>
    <xf numFmtId="0" fontId="23" fillId="10" borderId="5" xfId="0" applyFont="1" applyFill="1" applyBorder="1"/>
    <xf numFmtId="0" fontId="4" fillId="10" borderId="5" xfId="0" applyFont="1" applyFill="1" applyBorder="1" applyAlignment="1">
      <alignment horizontal="center" vertical="center"/>
    </xf>
    <xf numFmtId="0" fontId="4" fillId="10" borderId="5" xfId="0" applyFont="1" applyFill="1" applyBorder="1"/>
    <xf numFmtId="44" fontId="4" fillId="10" borderId="5" xfId="2" applyFont="1" applyFill="1" applyBorder="1"/>
    <xf numFmtId="0" fontId="17" fillId="10" borderId="0" xfId="0" applyFont="1" applyFill="1"/>
    <xf numFmtId="0" fontId="12" fillId="10" borderId="0" xfId="0" applyFont="1" applyFill="1"/>
    <xf numFmtId="164" fontId="22" fillId="10" borderId="0" xfId="1" applyNumberFormat="1" applyFont="1" applyFill="1" applyBorder="1" applyAlignment="1" applyProtection="1"/>
    <xf numFmtId="0" fontId="17" fillId="10" borderId="6" xfId="0" applyFont="1" applyFill="1" applyBorder="1" applyAlignment="1">
      <alignment horizontal="center" wrapText="1"/>
    </xf>
    <xf numFmtId="164" fontId="4" fillId="10" borderId="0" xfId="1" applyNumberFormat="1" applyFont="1" applyFill="1" applyAlignment="1">
      <alignment horizontal="left" vertical="center"/>
    </xf>
    <xf numFmtId="164" fontId="8" fillId="10" borderId="0" xfId="1" applyNumberFormat="1" applyFont="1" applyFill="1" applyAlignment="1">
      <alignment horizontal="left" vertical="center"/>
    </xf>
    <xf numFmtId="164" fontId="26" fillId="10" borderId="0" xfId="1" applyNumberFormat="1" applyFont="1" applyFill="1" applyAlignment="1">
      <alignment horizontal="left" vertical="center"/>
    </xf>
    <xf numFmtId="0" fontId="10" fillId="10" borderId="7" xfId="0" applyFont="1" applyFill="1" applyBorder="1" applyAlignment="1">
      <alignment horizontal="left" vertical="center"/>
    </xf>
    <xf numFmtId="0" fontId="11" fillId="10" borderId="7" xfId="0" applyFont="1" applyFill="1" applyBorder="1" applyAlignment="1">
      <alignment horizontal="left" vertical="center"/>
    </xf>
    <xf numFmtId="0" fontId="9" fillId="10" borderId="7" xfId="0" applyFont="1" applyFill="1" applyBorder="1" applyAlignment="1">
      <alignment horizontal="left" vertical="center"/>
    </xf>
    <xf numFmtId="0" fontId="9" fillId="10" borderId="0" xfId="0" applyFont="1" applyFill="1" applyAlignment="1">
      <alignment horizontal="left" vertical="center"/>
    </xf>
    <xf numFmtId="0" fontId="4" fillId="10" borderId="0" xfId="0" applyFont="1" applyFill="1" applyAlignment="1">
      <alignment horizontal="left" vertical="center"/>
    </xf>
    <xf numFmtId="0" fontId="8" fillId="10" borderId="0" xfId="0" applyFont="1" applyFill="1" applyAlignment="1">
      <alignment horizontal="left" vertical="center"/>
    </xf>
    <xf numFmtId="0" fontId="12" fillId="10" borderId="0" xfId="0" applyFont="1" applyFill="1" applyAlignment="1">
      <alignment horizontal="left" vertical="center"/>
    </xf>
    <xf numFmtId="0" fontId="31" fillId="10" borderId="0" xfId="0" applyFont="1" applyFill="1"/>
    <xf numFmtId="0" fontId="31" fillId="10" borderId="0" xfId="0" applyFont="1" applyFill="1" applyAlignment="1">
      <alignment horizontal="left" vertical="center"/>
    </xf>
    <xf numFmtId="164" fontId="4" fillId="0" borderId="3" xfId="1" applyNumberFormat="1" applyFont="1" applyFill="1" applyBorder="1" applyProtection="1"/>
    <xf numFmtId="0" fontId="8" fillId="12" borderId="8" xfId="0" applyFont="1" applyFill="1" applyBorder="1" applyAlignment="1">
      <alignment horizontal="center" vertical="center" wrapText="1"/>
    </xf>
    <xf numFmtId="0" fontId="32" fillId="13" borderId="8" xfId="0" applyFont="1" applyFill="1" applyBorder="1" applyAlignment="1">
      <alignment horizontal="center" vertical="center"/>
    </xf>
    <xf numFmtId="0" fontId="32" fillId="12" borderId="8" xfId="0" applyFont="1" applyFill="1" applyBorder="1" applyAlignment="1">
      <alignment horizontal="center" vertical="center"/>
    </xf>
    <xf numFmtId="0" fontId="32" fillId="14" borderId="8" xfId="0" applyFont="1" applyFill="1" applyBorder="1" applyAlignment="1">
      <alignment horizontal="center" vertical="center"/>
    </xf>
    <xf numFmtId="0" fontId="33" fillId="15" borderId="8" xfId="0" applyFont="1" applyFill="1" applyBorder="1" applyAlignment="1">
      <alignment horizontal="center" vertical="center"/>
    </xf>
    <xf numFmtId="0" fontId="33" fillId="16" borderId="8" xfId="0" applyFont="1" applyFill="1" applyBorder="1" applyAlignment="1">
      <alignment horizontal="center" vertical="center"/>
    </xf>
    <xf numFmtId="44" fontId="33" fillId="17" borderId="8" xfId="2" applyFont="1" applyFill="1" applyBorder="1" applyAlignment="1">
      <alignment horizontal="center" vertical="center"/>
    </xf>
    <xf numFmtId="0" fontId="8" fillId="13" borderId="8" xfId="0" applyFont="1" applyFill="1" applyBorder="1" applyAlignment="1">
      <alignment horizontal="center" vertical="center" wrapText="1"/>
    </xf>
    <xf numFmtId="0" fontId="8" fillId="14" borderId="8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44" fontId="5" fillId="17" borderId="8" xfId="2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/>
    </xf>
    <xf numFmtId="164" fontId="0" fillId="0" borderId="0" xfId="1" applyNumberFormat="1" applyFont="1" applyFill="1" applyAlignment="1">
      <alignment horizontal="center"/>
    </xf>
    <xf numFmtId="2" fontId="0" fillId="0" borderId="0" xfId="0" applyNumberFormat="1" applyAlignment="1">
      <alignment horizontal="left" vertical="center" wrapText="1"/>
    </xf>
    <xf numFmtId="8" fontId="0" fillId="0" borderId="0" xfId="0" applyNumberFormat="1"/>
    <xf numFmtId="49" fontId="0" fillId="0" borderId="0" xfId="0" applyNumberFormat="1" applyAlignment="1">
      <alignment horizontal="left"/>
    </xf>
    <xf numFmtId="0" fontId="3" fillId="0" borderId="1" xfId="0" applyFont="1" applyBorder="1" applyAlignment="1">
      <alignment vertical="center" wrapText="1"/>
    </xf>
    <xf numFmtId="0" fontId="0" fillId="0" borderId="1" xfId="0" applyBorder="1"/>
    <xf numFmtId="0" fontId="34" fillId="10" borderId="0" xfId="0" applyFont="1" applyFill="1" applyAlignment="1">
      <alignment horizontal="left" vertical="center"/>
    </xf>
    <xf numFmtId="0" fontId="8" fillId="0" borderId="4" xfId="0" applyFont="1" applyBorder="1" applyAlignment="1">
      <alignment horizontal="left"/>
    </xf>
    <xf numFmtId="164" fontId="4" fillId="0" borderId="2" xfId="1" applyNumberFormat="1" applyFont="1" applyFill="1" applyBorder="1" applyAlignment="1" applyProtection="1"/>
    <xf numFmtId="0" fontId="6" fillId="0" borderId="0" xfId="0" applyFont="1" applyAlignment="1">
      <alignment vertical="center"/>
    </xf>
    <xf numFmtId="0" fontId="37" fillId="10" borderId="0" xfId="0" applyFont="1" applyFill="1"/>
    <xf numFmtId="44" fontId="4" fillId="0" borderId="0" xfId="2" applyFont="1" applyAlignment="1">
      <alignment horizontal="center"/>
    </xf>
    <xf numFmtId="0" fontId="40" fillId="0" borderId="1" xfId="0" applyFont="1" applyBorder="1" applyAlignment="1">
      <alignment horizontal="left" vertical="center" wrapText="1"/>
    </xf>
    <xf numFmtId="164" fontId="8" fillId="0" borderId="0" xfId="1" applyNumberFormat="1" applyFont="1" applyBorder="1"/>
    <xf numFmtId="0" fontId="10" fillId="10" borderId="9" xfId="0" applyFont="1" applyFill="1" applyBorder="1" applyAlignment="1">
      <alignment horizontal="left" vertical="center"/>
    </xf>
    <xf numFmtId="0" fontId="11" fillId="10" borderId="9" xfId="0" applyFont="1" applyFill="1" applyBorder="1" applyAlignment="1">
      <alignment horizontal="left" vertical="center"/>
    </xf>
    <xf numFmtId="0" fontId="9" fillId="10" borderId="9" xfId="0" applyFont="1" applyFill="1" applyBorder="1" applyAlignment="1">
      <alignment horizontal="left" vertical="center"/>
    </xf>
    <xf numFmtId="0" fontId="10" fillId="10" borderId="10" xfId="0" applyFont="1" applyFill="1" applyBorder="1" applyAlignment="1">
      <alignment horizontal="left" vertical="center"/>
    </xf>
    <xf numFmtId="0" fontId="11" fillId="10" borderId="10" xfId="0" applyFont="1" applyFill="1" applyBorder="1" applyAlignment="1">
      <alignment horizontal="left" vertical="center"/>
    </xf>
    <xf numFmtId="0" fontId="9" fillId="10" borderId="10" xfId="0" applyFont="1" applyFill="1" applyBorder="1" applyAlignment="1">
      <alignment horizontal="left" vertical="center"/>
    </xf>
    <xf numFmtId="44" fontId="17" fillId="10" borderId="0" xfId="2" applyFont="1" applyFill="1" applyBorder="1" applyAlignment="1"/>
    <xf numFmtId="44" fontId="17" fillId="0" borderId="0" xfId="2" applyFont="1" applyFill="1" applyBorder="1" applyAlignment="1"/>
    <xf numFmtId="0" fontId="7" fillId="0" borderId="0" xfId="0" applyFont="1" applyAlignment="1">
      <alignment horizontal="left" vertical="center" wrapText="1"/>
    </xf>
    <xf numFmtId="0" fontId="44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0" fontId="4" fillId="18" borderId="0" xfId="0" applyFont="1" applyFill="1"/>
    <xf numFmtId="0" fontId="23" fillId="0" borderId="0" xfId="0" applyFont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23" fillId="0" borderId="0" xfId="0" applyFont="1" applyAlignment="1">
      <alignment horizontal="center"/>
    </xf>
    <xf numFmtId="0" fontId="53" fillId="0" borderId="0" xfId="0" applyFont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53" fillId="0" borderId="4" xfId="0" applyFont="1" applyBorder="1" applyAlignment="1">
      <alignment horizontal="center" vertical="center"/>
    </xf>
    <xf numFmtId="164" fontId="4" fillId="18" borderId="12" xfId="1" applyNumberFormat="1" applyFont="1" applyFill="1" applyBorder="1"/>
    <xf numFmtId="164" fontId="4" fillId="18" borderId="13" xfId="1" applyNumberFormat="1" applyFont="1" applyFill="1" applyBorder="1"/>
    <xf numFmtId="164" fontId="8" fillId="18" borderId="13" xfId="1" applyNumberFormat="1" applyFont="1" applyFill="1" applyBorder="1"/>
    <xf numFmtId="0" fontId="7" fillId="18" borderId="13" xfId="0" applyFont="1" applyFill="1" applyBorder="1" applyAlignment="1">
      <alignment horizontal="center" vertical="center" wrapText="1"/>
    </xf>
    <xf numFmtId="164" fontId="4" fillId="18" borderId="13" xfId="1" applyNumberFormat="1" applyFont="1" applyFill="1" applyBorder="1" applyProtection="1"/>
    <xf numFmtId="164" fontId="4" fillId="18" borderId="15" xfId="1" applyNumberFormat="1" applyFont="1" applyFill="1" applyBorder="1"/>
    <xf numFmtId="164" fontId="8" fillId="18" borderId="15" xfId="1" applyNumberFormat="1" applyFont="1" applyFill="1" applyBorder="1"/>
    <xf numFmtId="44" fontId="5" fillId="5" borderId="16" xfId="2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44" fontId="8" fillId="8" borderId="17" xfId="2" applyFont="1" applyFill="1" applyBorder="1" applyAlignment="1">
      <alignment horizontal="center" vertical="center" wrapText="1"/>
    </xf>
    <xf numFmtId="44" fontId="5" fillId="5" borderId="17" xfId="2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4" fillId="0" borderId="18" xfId="0" applyFont="1" applyBorder="1"/>
    <xf numFmtId="164" fontId="8" fillId="0" borderId="0" xfId="1" applyNumberFormat="1" applyFont="1" applyFill="1" applyBorder="1"/>
    <xf numFmtId="164" fontId="4" fillId="18" borderId="26" xfId="1" applyNumberFormat="1" applyFont="1" applyFill="1" applyBorder="1" applyProtection="1"/>
    <xf numFmtId="0" fontId="7" fillId="6" borderId="27" xfId="0" applyFont="1" applyFill="1" applyBorder="1" applyAlignment="1">
      <alignment horizontal="center" vertical="center" wrapText="1"/>
    </xf>
    <xf numFmtId="0" fontId="7" fillId="6" borderId="28" xfId="0" applyFont="1" applyFill="1" applyBorder="1" applyAlignment="1">
      <alignment horizontal="center" vertical="center" wrapText="1"/>
    </xf>
    <xf numFmtId="44" fontId="7" fillId="6" borderId="28" xfId="2" applyFont="1" applyFill="1" applyBorder="1" applyAlignment="1">
      <alignment horizontal="center" vertical="center" wrapText="1"/>
    </xf>
    <xf numFmtId="0" fontId="5" fillId="5" borderId="27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4" fillId="11" borderId="34" xfId="0" applyFont="1" applyFill="1" applyBorder="1" applyAlignment="1" applyProtection="1">
      <alignment horizontal="center"/>
      <protection locked="0"/>
    </xf>
    <xf numFmtId="0" fontId="4" fillId="11" borderId="35" xfId="0" applyFont="1" applyFill="1" applyBorder="1" applyAlignment="1" applyProtection="1">
      <alignment horizontal="center"/>
      <protection locked="0"/>
    </xf>
    <xf numFmtId="0" fontId="4" fillId="11" borderId="36" xfId="0" applyFont="1" applyFill="1" applyBorder="1" applyAlignment="1" applyProtection="1">
      <alignment horizontal="center"/>
      <protection locked="0"/>
    </xf>
    <xf numFmtId="0" fontId="4" fillId="11" borderId="37" xfId="0" applyFont="1" applyFill="1" applyBorder="1" applyAlignment="1" applyProtection="1">
      <alignment horizontal="center"/>
      <protection locked="0"/>
    </xf>
    <xf numFmtId="0" fontId="4" fillId="11" borderId="38" xfId="0" applyFont="1" applyFill="1" applyBorder="1" applyAlignment="1" applyProtection="1">
      <alignment horizontal="center"/>
      <protection locked="0"/>
    </xf>
    <xf numFmtId="0" fontId="4" fillId="11" borderId="39" xfId="0" applyFont="1" applyFill="1" applyBorder="1" applyAlignment="1" applyProtection="1">
      <alignment horizontal="center"/>
      <protection locked="0"/>
    </xf>
    <xf numFmtId="0" fontId="4" fillId="11" borderId="40" xfId="0" applyFont="1" applyFill="1" applyBorder="1" applyAlignment="1" applyProtection="1">
      <alignment horizontal="center"/>
      <protection locked="0"/>
    </xf>
    <xf numFmtId="0" fontId="4" fillId="11" borderId="41" xfId="0" applyFont="1" applyFill="1" applyBorder="1" applyAlignment="1" applyProtection="1">
      <alignment horizontal="center"/>
      <protection locked="0"/>
    </xf>
    <xf numFmtId="164" fontId="5" fillId="18" borderId="2" xfId="1" applyNumberFormat="1" applyFont="1" applyFill="1" applyBorder="1"/>
    <xf numFmtId="0" fontId="8" fillId="18" borderId="0" xfId="0" applyFont="1" applyFill="1" applyAlignment="1">
      <alignment horizontal="left"/>
    </xf>
    <xf numFmtId="0" fontId="4" fillId="18" borderId="0" xfId="0" applyFont="1" applyFill="1" applyAlignment="1">
      <alignment horizontal="left"/>
    </xf>
    <xf numFmtId="44" fontId="4" fillId="18" borderId="0" xfId="2" applyFont="1" applyFill="1" applyAlignment="1">
      <alignment horizontal="left"/>
    </xf>
    <xf numFmtId="0" fontId="53" fillId="18" borderId="0" xfId="0" applyFont="1" applyFill="1" applyAlignment="1">
      <alignment horizontal="center" vertical="center"/>
    </xf>
    <xf numFmtId="0" fontId="4" fillId="18" borderId="0" xfId="0" applyFont="1" applyFill="1" applyAlignment="1">
      <alignment horizontal="center"/>
    </xf>
    <xf numFmtId="0" fontId="5" fillId="18" borderId="15" xfId="0" applyFont="1" applyFill="1" applyBorder="1" applyAlignment="1">
      <alignment horizontal="center"/>
    </xf>
    <xf numFmtId="0" fontId="5" fillId="18" borderId="33" xfId="0" applyFont="1" applyFill="1" applyBorder="1" applyAlignment="1">
      <alignment horizontal="center"/>
    </xf>
    <xf numFmtId="0" fontId="5" fillId="18" borderId="0" xfId="0" applyFont="1" applyFill="1" applyAlignment="1">
      <alignment horizontal="left"/>
    </xf>
    <xf numFmtId="44" fontId="5" fillId="18" borderId="0" xfId="2" applyFont="1" applyFill="1" applyAlignment="1">
      <alignment horizontal="left"/>
    </xf>
    <xf numFmtId="0" fontId="54" fillId="18" borderId="0" xfId="0" applyFont="1" applyFill="1" applyAlignment="1">
      <alignment horizontal="center" vertical="center"/>
    </xf>
    <xf numFmtId="0" fontId="5" fillId="18" borderId="0" xfId="0" applyFont="1" applyFill="1" applyAlignment="1">
      <alignment horizontal="center"/>
    </xf>
    <xf numFmtId="164" fontId="5" fillId="18" borderId="0" xfId="1" applyNumberFormat="1" applyFont="1" applyFill="1" applyBorder="1" applyProtection="1"/>
    <xf numFmtId="44" fontId="4" fillId="18" borderId="0" xfId="2" applyFont="1" applyFill="1" applyBorder="1" applyAlignment="1">
      <alignment horizontal="left"/>
    </xf>
    <xf numFmtId="0" fontId="4" fillId="18" borderId="0" xfId="0" applyFont="1" applyFill="1" applyAlignment="1">
      <alignment horizontal="center" vertical="center"/>
    </xf>
    <xf numFmtId="0" fontId="4" fillId="18" borderId="15" xfId="0" applyFont="1" applyFill="1" applyBorder="1" applyAlignment="1">
      <alignment horizontal="center"/>
    </xf>
    <xf numFmtId="0" fontId="4" fillId="18" borderId="33" xfId="0" applyFont="1" applyFill="1" applyBorder="1" applyAlignment="1">
      <alignment horizontal="center"/>
    </xf>
    <xf numFmtId="44" fontId="5" fillId="5" borderId="11" xfId="2" applyFont="1" applyFill="1" applyBorder="1" applyAlignment="1">
      <alignment horizontal="center" vertical="center" wrapText="1"/>
    </xf>
    <xf numFmtId="44" fontId="4" fillId="18" borderId="13" xfId="2" applyFont="1" applyFill="1" applyBorder="1"/>
    <xf numFmtId="44" fontId="4" fillId="0" borderId="13" xfId="2" applyFont="1" applyBorder="1"/>
    <xf numFmtId="44" fontId="4" fillId="0" borderId="13" xfId="2" applyFont="1" applyFill="1" applyBorder="1"/>
    <xf numFmtId="44" fontId="4" fillId="0" borderId="13" xfId="2" applyFont="1" applyBorder="1" applyAlignment="1"/>
    <xf numFmtId="44" fontId="5" fillId="18" borderId="13" xfId="2" applyFont="1" applyFill="1" applyBorder="1"/>
    <xf numFmtId="44" fontId="4" fillId="0" borderId="26" xfId="2" applyFont="1" applyFill="1" applyBorder="1"/>
    <xf numFmtId="0" fontId="5" fillId="4" borderId="11" xfId="0" applyFont="1" applyFill="1" applyBorder="1" applyAlignment="1">
      <alignment horizontal="center" vertical="center" wrapText="1"/>
    </xf>
    <xf numFmtId="0" fontId="4" fillId="0" borderId="13" xfId="0" applyFont="1" applyBorder="1"/>
    <xf numFmtId="44" fontId="8" fillId="8" borderId="11" xfId="2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48" fillId="2" borderId="16" xfId="0" applyFont="1" applyFill="1" applyBorder="1" applyAlignment="1">
      <alignment horizontal="center" vertical="center" wrapText="1"/>
    </xf>
    <xf numFmtId="0" fontId="48" fillId="2" borderId="17" xfId="0" applyFont="1" applyFill="1" applyBorder="1" applyAlignment="1">
      <alignment horizontal="center" vertical="center" wrapText="1"/>
    </xf>
    <xf numFmtId="9" fontId="15" fillId="19" borderId="22" xfId="3" applyFont="1" applyFill="1" applyBorder="1" applyAlignment="1">
      <alignment horizontal="center" vertical="center"/>
    </xf>
    <xf numFmtId="9" fontId="16" fillId="19" borderId="23" xfId="3" applyFont="1" applyFill="1" applyBorder="1" applyAlignment="1">
      <alignment horizontal="center" vertical="center"/>
    </xf>
    <xf numFmtId="164" fontId="16" fillId="19" borderId="25" xfId="1" applyNumberFormat="1" applyFont="1" applyFill="1" applyBorder="1" applyAlignment="1">
      <alignment vertical="center"/>
    </xf>
    <xf numFmtId="164" fontId="24" fillId="8" borderId="21" xfId="1" quotePrefix="1" applyNumberFormat="1" applyFont="1" applyFill="1" applyBorder="1" applyAlignment="1">
      <alignment horizontal="center" vertical="center"/>
    </xf>
    <xf numFmtId="14" fontId="24" fillId="9" borderId="22" xfId="0" quotePrefix="1" applyNumberFormat="1" applyFont="1" applyFill="1" applyBorder="1" applyAlignment="1">
      <alignment horizontal="center" vertical="center"/>
    </xf>
    <xf numFmtId="0" fontId="12" fillId="8" borderId="22" xfId="0" quotePrefix="1" applyFont="1" applyFill="1" applyBorder="1" applyAlignment="1">
      <alignment horizontal="center" vertical="center"/>
    </xf>
    <xf numFmtId="0" fontId="24" fillId="8" borderId="22" xfId="0" quotePrefix="1" applyFont="1" applyFill="1" applyBorder="1" applyAlignment="1">
      <alignment horizontal="center" vertical="center"/>
    </xf>
    <xf numFmtId="0" fontId="24" fillId="9" borderId="22" xfId="0" quotePrefix="1" applyFont="1" applyFill="1" applyBorder="1" applyAlignment="1">
      <alignment horizontal="center" vertical="center"/>
    </xf>
    <xf numFmtId="0" fontId="12" fillId="2" borderId="22" xfId="0" quotePrefix="1" applyFont="1" applyFill="1" applyBorder="1" applyAlignment="1">
      <alignment horizontal="center" vertical="center"/>
    </xf>
    <xf numFmtId="1" fontId="43" fillId="8" borderId="14" xfId="0" quotePrefix="1" applyNumberFormat="1" applyFont="1" applyFill="1" applyBorder="1" applyAlignment="1">
      <alignment horizontal="center" vertical="center"/>
    </xf>
    <xf numFmtId="165" fontId="4" fillId="8" borderId="19" xfId="2" applyNumberFormat="1" applyFont="1" applyFill="1" applyBorder="1" applyAlignment="1">
      <alignment horizontal="center" vertical="center"/>
    </xf>
    <xf numFmtId="165" fontId="42" fillId="9" borderId="14" xfId="2" applyNumberFormat="1" applyFont="1" applyFill="1" applyBorder="1" applyAlignment="1">
      <alignment horizontal="center" vertical="center"/>
    </xf>
    <xf numFmtId="165" fontId="42" fillId="8" borderId="14" xfId="2" applyNumberFormat="1" applyFont="1" applyFill="1" applyBorder="1" applyAlignment="1">
      <alignment horizontal="center" vertical="center"/>
    </xf>
    <xf numFmtId="165" fontId="43" fillId="2" borderId="14" xfId="2" applyNumberFormat="1" applyFont="1" applyFill="1" applyBorder="1" applyAlignment="1">
      <alignment horizontal="center" vertical="center"/>
    </xf>
    <xf numFmtId="3" fontId="43" fillId="8" borderId="19" xfId="1" applyNumberFormat="1" applyFont="1" applyFill="1" applyBorder="1" applyAlignment="1">
      <alignment horizontal="center" vertical="center"/>
    </xf>
    <xf numFmtId="3" fontId="15" fillId="19" borderId="21" xfId="1" applyNumberFormat="1" applyFont="1" applyFill="1" applyBorder="1" applyAlignment="1">
      <alignment horizontal="center" vertical="center"/>
    </xf>
    <xf numFmtId="3" fontId="15" fillId="19" borderId="22" xfId="1" applyNumberFormat="1" applyFont="1" applyFill="1" applyBorder="1" applyAlignment="1">
      <alignment horizontal="center" vertical="center"/>
    </xf>
    <xf numFmtId="3" fontId="43" fillId="9" borderId="14" xfId="0" applyNumberFormat="1" applyFont="1" applyFill="1" applyBorder="1" applyAlignment="1">
      <alignment horizontal="center" vertical="center"/>
    </xf>
    <xf numFmtId="3" fontId="43" fillId="8" borderId="14" xfId="0" applyNumberFormat="1" applyFont="1" applyFill="1" applyBorder="1" applyAlignment="1">
      <alignment horizontal="center" vertical="center"/>
    </xf>
    <xf numFmtId="3" fontId="43" fillId="9" borderId="14" xfId="1" applyNumberFormat="1" applyFont="1" applyFill="1" applyBorder="1" applyAlignment="1">
      <alignment horizontal="center" vertical="center"/>
    </xf>
    <xf numFmtId="3" fontId="43" fillId="2" borderId="14" xfId="0" applyNumberFormat="1" applyFont="1" applyFill="1" applyBorder="1" applyAlignment="1">
      <alignment horizontal="center" vertical="center"/>
    </xf>
    <xf numFmtId="164" fontId="4" fillId="0" borderId="13" xfId="1" applyNumberFormat="1" applyFont="1" applyFill="1" applyBorder="1" applyProtection="1"/>
    <xf numFmtId="164" fontId="4" fillId="0" borderId="26" xfId="1" applyNumberFormat="1" applyFont="1" applyFill="1" applyBorder="1" applyProtection="1"/>
    <xf numFmtId="164" fontId="7" fillId="18" borderId="13" xfId="1" applyNumberFormat="1" applyFont="1" applyFill="1" applyBorder="1" applyAlignment="1">
      <alignment horizontal="center"/>
    </xf>
    <xf numFmtId="164" fontId="7" fillId="0" borderId="13" xfId="1" applyNumberFormat="1" applyFont="1" applyFill="1" applyBorder="1" applyAlignment="1">
      <alignment horizontal="center"/>
    </xf>
    <xf numFmtId="164" fontId="7" fillId="0" borderId="26" xfId="1" applyNumberFormat="1" applyFont="1" applyFill="1" applyBorder="1" applyAlignment="1">
      <alignment horizontal="center"/>
    </xf>
    <xf numFmtId="0" fontId="47" fillId="6" borderId="20" xfId="0" applyFont="1" applyFill="1" applyBorder="1" applyAlignment="1">
      <alignment horizontal="left" vertical="center" wrapText="1"/>
    </xf>
    <xf numFmtId="0" fontId="55" fillId="6" borderId="23" xfId="0" applyFont="1" applyFill="1" applyBorder="1" applyAlignment="1">
      <alignment horizontal="left" vertical="center"/>
    </xf>
    <xf numFmtId="0" fontId="7" fillId="2" borderId="1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/>
    </xf>
    <xf numFmtId="0" fontId="7" fillId="6" borderId="11" xfId="0" applyFont="1" applyFill="1" applyBorder="1" applyAlignment="1">
      <alignment horizontal="center" vertical="center"/>
    </xf>
    <xf numFmtId="0" fontId="47" fillId="6" borderId="30" xfId="0" applyFont="1" applyFill="1" applyBorder="1" applyAlignment="1">
      <alignment horizontal="center" vertical="center"/>
    </xf>
    <xf numFmtId="0" fontId="47" fillId="6" borderId="32" xfId="0" applyFont="1" applyFill="1" applyBorder="1" applyAlignment="1">
      <alignment horizontal="center" vertical="center"/>
    </xf>
    <xf numFmtId="0" fontId="47" fillId="6" borderId="31" xfId="0" applyFont="1" applyFill="1" applyBorder="1" applyAlignment="1">
      <alignment horizontal="center" vertical="center"/>
    </xf>
    <xf numFmtId="0" fontId="7" fillId="7" borderId="24" xfId="0" applyFont="1" applyFill="1" applyBorder="1" applyAlignment="1">
      <alignment horizontal="center" vertical="center"/>
    </xf>
    <xf numFmtId="0" fontId="7" fillId="7" borderId="18" xfId="0" applyFont="1" applyFill="1" applyBorder="1" applyAlignment="1">
      <alignment horizontal="center" vertical="center"/>
    </xf>
    <xf numFmtId="0" fontId="17" fillId="11" borderId="27" xfId="0" applyFont="1" applyFill="1" applyBorder="1" applyAlignment="1">
      <alignment horizontal="center" wrapText="1"/>
    </xf>
    <xf numFmtId="0" fontId="17" fillId="11" borderId="28" xfId="0" applyFont="1" applyFill="1" applyBorder="1" applyAlignment="1">
      <alignment horizontal="center" wrapText="1"/>
    </xf>
    <xf numFmtId="0" fontId="47" fillId="2" borderId="30" xfId="0" applyFont="1" applyFill="1" applyBorder="1" applyAlignment="1">
      <alignment horizontal="center" wrapText="1"/>
    </xf>
    <xf numFmtId="0" fontId="21" fillId="2" borderId="32" xfId="0" applyFont="1" applyFill="1" applyBorder="1" applyAlignment="1">
      <alignment horizontal="center" wrapText="1"/>
    </xf>
    <xf numFmtId="0" fontId="21" fillId="2" borderId="31" xfId="0" applyFont="1" applyFill="1" applyBorder="1" applyAlignment="1">
      <alignment horizontal="center" wrapText="1"/>
    </xf>
    <xf numFmtId="0" fontId="47" fillId="2" borderId="28" xfId="0" applyFont="1" applyFill="1" applyBorder="1" applyAlignment="1">
      <alignment horizontal="center" wrapText="1"/>
    </xf>
    <xf numFmtId="0" fontId="47" fillId="2" borderId="29" xfId="0" applyFont="1" applyFill="1" applyBorder="1" applyAlignment="1">
      <alignment horizontal="center" wrapText="1"/>
    </xf>
    <xf numFmtId="0" fontId="47" fillId="2" borderId="27" xfId="0" applyFont="1" applyFill="1" applyBorder="1" applyAlignment="1">
      <alignment horizontal="center" wrapText="1"/>
    </xf>
    <xf numFmtId="164" fontId="22" fillId="10" borderId="0" xfId="1" applyNumberFormat="1" applyFont="1" applyFill="1" applyBorder="1" applyAlignment="1" applyProtection="1">
      <alignment horizontal="center"/>
    </xf>
    <xf numFmtId="44" fontId="17" fillId="10" borderId="6" xfId="2" applyFont="1" applyFill="1" applyBorder="1" applyAlignment="1">
      <alignment horizontal="center"/>
    </xf>
  </cellXfs>
  <cellStyles count="9">
    <cellStyle name="Comma" xfId="1" builtinId="3"/>
    <cellStyle name="Comma 3" xfId="4" xr:uid="{C94209F9-C7FF-425C-B878-FAD2C9A74503}"/>
    <cellStyle name="Currency" xfId="2" builtinId="4"/>
    <cellStyle name="Currency 2" xfId="5" xr:uid="{0F723E82-3859-40CE-9FDC-A8EB084E7C77}"/>
    <cellStyle name="Normal" xfId="0" builtinId="0"/>
    <cellStyle name="Normal 2" xfId="6" xr:uid="{BFF2EF48-6B1F-4406-BC8C-3A4478F4287E}"/>
    <cellStyle name="Normal 5" xfId="7" xr:uid="{15715253-15E5-48B6-83EC-803940E57ED4}"/>
    <cellStyle name="Normal 7" xfId="8" xr:uid="{3D2A38EF-5F9B-425B-9C1D-4FA9BEED2AB1}"/>
    <cellStyle name="Percent" xfId="3" builtinId="5"/>
  </cellStyles>
  <dxfs count="0"/>
  <tableStyles count="0" defaultTableStyle="TableStyleMedium2" defaultPivotStyle="PivotStyleLight16"/>
  <colors>
    <mruColors>
      <color rgb="FFD8CDE7"/>
      <color rgb="FFBED1EB"/>
      <color rgb="FFFBCECE"/>
      <color rgb="FF8D62AA"/>
      <color rgb="FFFAC2C3"/>
      <color rgb="FFF15B5D"/>
      <color rgb="FF2F2245"/>
      <color rgb="FF4D3669"/>
      <color rgb="FFB19BCA"/>
      <color rgb="FFD8CD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105834</xdr:colOff>
      <xdr:row>1</xdr:row>
      <xdr:rowOff>8468</xdr:rowOff>
    </xdr:from>
    <xdr:to>
      <xdr:col>10</xdr:col>
      <xdr:colOff>893921</xdr:colOff>
      <xdr:row>4</xdr:row>
      <xdr:rowOff>123737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1EA552A-45D1-4162-AADB-1FF79601909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582" t="19608" r="8432" b="17647"/>
        <a:stretch>
          <a:fillRect/>
        </a:stretch>
      </xdr:blipFill>
      <xdr:spPr bwMode="auto">
        <a:xfrm>
          <a:off x="8059209" y="179918"/>
          <a:ext cx="1940612" cy="724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85725</xdr:colOff>
      <xdr:row>0</xdr:row>
      <xdr:rowOff>111125</xdr:rowOff>
    </xdr:from>
    <xdr:to>
      <xdr:col>3</xdr:col>
      <xdr:colOff>715433</xdr:colOff>
      <xdr:row>5</xdr:row>
      <xdr:rowOff>54879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7557726-9905-4857-9E8D-B124B5AEE7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146" t="16304" r="9863" b="18478"/>
        <a:stretch>
          <a:fillRect/>
        </a:stretch>
      </xdr:blipFill>
      <xdr:spPr>
        <a:xfrm>
          <a:off x="85725" y="111125"/>
          <a:ext cx="1772708" cy="896254"/>
        </a:xfrm>
        <a:prstGeom prst="rect">
          <a:avLst/>
        </a:prstGeom>
      </xdr:spPr>
    </xdr:pic>
    <xdr:clientData/>
  </xdr:twoCellAnchor>
  <xdr:twoCellAnchor editAs="oneCell">
    <xdr:from>
      <xdr:col>1</xdr:col>
      <xdr:colOff>219075</xdr:colOff>
      <xdr:row>60</xdr:row>
      <xdr:rowOff>142875</xdr:rowOff>
    </xdr:from>
    <xdr:to>
      <xdr:col>9</xdr:col>
      <xdr:colOff>1115607</xdr:colOff>
      <xdr:row>63</xdr:row>
      <xdr:rowOff>114364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9DFEB4C-67BB-4586-942A-ACA710A18D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0075" y="11115675"/>
          <a:ext cx="8468907" cy="457264"/>
        </a:xfrm>
        <a:prstGeom prst="rect">
          <a:avLst/>
        </a:prstGeom>
      </xdr:spPr>
    </xdr:pic>
    <xdr:clientData/>
  </xdr:twoCellAnchor>
  <xdr:twoCellAnchor editAs="oneCell">
    <xdr:from>
      <xdr:col>2</xdr:col>
      <xdr:colOff>266700</xdr:colOff>
      <xdr:row>52</xdr:row>
      <xdr:rowOff>82315</xdr:rowOff>
    </xdr:from>
    <xdr:to>
      <xdr:col>9</xdr:col>
      <xdr:colOff>404669</xdr:colOff>
      <xdr:row>59</xdr:row>
      <xdr:rowOff>104776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2EE893C-FE4B-4745-A026-18D9485C32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28700" y="9759715"/>
          <a:ext cx="7329344" cy="11559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21166</xdr:colOff>
      <xdr:row>0</xdr:row>
      <xdr:rowOff>105833</xdr:rowOff>
    </xdr:from>
    <xdr:to>
      <xdr:col>2</xdr:col>
      <xdr:colOff>2059950</xdr:colOff>
      <xdr:row>6</xdr:row>
      <xdr:rowOff>63500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45B0F1EF-74D8-4686-80B8-7CAD5E65DB1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582" t="19608" r="8432" b="17647"/>
        <a:stretch>
          <a:fillRect/>
        </a:stretch>
      </xdr:blipFill>
      <xdr:spPr bwMode="auto">
        <a:xfrm>
          <a:off x="21166" y="105833"/>
          <a:ext cx="2772209" cy="9863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542920</xdr:colOff>
      <xdr:row>7</xdr:row>
      <xdr:rowOff>4231</xdr:rowOff>
    </xdr:from>
    <xdr:to>
      <xdr:col>4</xdr:col>
      <xdr:colOff>542925</xdr:colOff>
      <xdr:row>9</xdr:row>
      <xdr:rowOff>115145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F78B01D3-EA7E-4F92-B73B-112502703FB3}"/>
            </a:ext>
          </a:extLst>
        </xdr:cNvPr>
        <xdr:cNvCxnSpPr/>
      </xdr:nvCxnSpPr>
      <xdr:spPr>
        <a:xfrm flipH="1">
          <a:off x="3086100" y="1204381"/>
          <a:ext cx="0" cy="491914"/>
        </a:xfrm>
        <a:prstGeom prst="straightConnector1">
          <a:avLst/>
        </a:prstGeom>
        <a:ln w="19050" cap="flat" cmpd="sng" algn="ctr">
          <a:solidFill>
            <a:schemeClr val="dk1"/>
          </a:solidFill>
          <a:prstDash val="solid"/>
          <a:round/>
          <a:headEnd type="none" w="med" len="med"/>
          <a:tailEnd type="arrow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5</xdr:col>
      <xdr:colOff>721514</xdr:colOff>
      <xdr:row>7</xdr:row>
      <xdr:rowOff>63762</xdr:rowOff>
    </xdr:from>
    <xdr:to>
      <xdr:col>5</xdr:col>
      <xdr:colOff>721519</xdr:colOff>
      <xdr:row>9</xdr:row>
      <xdr:rowOff>174676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93A910EA-F08B-47C7-82BD-01269394D8FA}"/>
            </a:ext>
          </a:extLst>
        </xdr:cNvPr>
        <xdr:cNvCxnSpPr/>
      </xdr:nvCxnSpPr>
      <xdr:spPr>
        <a:xfrm flipH="1">
          <a:off x="3807614" y="1263912"/>
          <a:ext cx="5" cy="491914"/>
        </a:xfrm>
        <a:prstGeom prst="straightConnector1">
          <a:avLst/>
        </a:prstGeom>
        <a:ln w="19050" cap="flat" cmpd="sng" algn="ctr">
          <a:solidFill>
            <a:schemeClr val="dk1"/>
          </a:solidFill>
          <a:prstDash val="solid"/>
          <a:round/>
          <a:headEnd type="none" w="med" len="med"/>
          <a:tailEnd type="arrow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1300685</xdr:colOff>
      <xdr:row>6</xdr:row>
      <xdr:rowOff>31748</xdr:rowOff>
    </xdr:from>
    <xdr:to>
      <xdr:col>10</xdr:col>
      <xdr:colOff>1300685</xdr:colOff>
      <xdr:row>7</xdr:row>
      <xdr:rowOff>134618</xdr:rowOff>
    </xdr:to>
    <xdr:cxnSp macro="">
      <xdr:nvCxnSpPr>
        <xdr:cNvPr id="5" name="Straight Arrow Connector 8">
          <a:extLst>
            <a:ext uri="{FF2B5EF4-FFF2-40B4-BE49-F238E27FC236}">
              <a16:creationId xmlns:a16="http://schemas.microsoft.com/office/drawing/2014/main" id="{04BCEC16-26E9-41CA-B3DD-633C3BF901D8}"/>
            </a:ext>
          </a:extLst>
        </xdr:cNvPr>
        <xdr:cNvCxnSpPr/>
      </xdr:nvCxnSpPr>
      <xdr:spPr>
        <a:xfrm>
          <a:off x="9044510" y="1060448"/>
          <a:ext cx="0" cy="274320"/>
        </a:xfrm>
        <a:prstGeom prst="straightConnector1">
          <a:avLst/>
        </a:prstGeom>
        <a:ln w="19050" cap="flat" cmpd="sng" algn="ctr">
          <a:solidFill>
            <a:schemeClr val="dk1"/>
          </a:solidFill>
          <a:prstDash val="solid"/>
          <a:round/>
          <a:headEnd type="none" w="med" len="med"/>
          <a:tailEnd type="arrow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Chad Noyes" id="{2692CCD5-7F7F-4D5F-B222-D02CEFBDE670}" userId="S::chad.noyes@envu.com::a5196a81-30e4-438b-b368-dffccbe8f8d7" providerId="AD"/>
  <person displayName="Bill Roddy" id="{0C567E5C-D89F-4D94-B2A7-23A8CE63444A}" userId="S::william.roddy@envu.com::e5d5b295-8828-47c0-9f13-f11ba43ac41d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10" dT="2026-02-27T14:03:11.44" personId="{2692CCD5-7F7F-4D5F-B222-D02CEFBDE670}" id="{03AB926F-4D11-4EA5-AB54-854DB1036126}">
    <text>ornamental</text>
  </threadedComment>
  <threadedComment ref="H10" dT="2026-02-27T14:05:54.03" personId="{0C567E5C-D89F-4D94-B2A7-23A8CE63444A}" id="{C2F59016-F084-4E64-B7E7-16717909BEF8}" parentId="{03AB926F-4D11-4EA5-AB54-854DB1036126}">
    <text>@chad, this is also in the guide.</text>
  </threadedComment>
  <threadedComment ref="H15" dT="2026-02-27T13:57:11.99" personId="{2692CCD5-7F7F-4D5F-B222-D02CEFBDE670}" id="{2BA49DF7-EBC4-4861-9D2D-B83FA4C98578}">
    <text>ornamental</text>
  </threadedComment>
  <threadedComment ref="H15" dT="2026-02-27T14:09:59.73" personId="{0C567E5C-D89F-4D94-B2A7-23A8CE63444A}" id="{376D6288-F3A0-4BF8-ACBD-B073E08F236B}" parentId="{2BA49DF7-EBC4-4861-9D2D-B83FA4C98578}">
    <text>@chad, this is also in the QRG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3DB32-B7A8-4833-BB90-BCBE64496235}">
  <sheetPr codeName="Sheet1">
    <pageSetUpPr fitToPage="1"/>
  </sheetPr>
  <dimension ref="A1:K64"/>
  <sheetViews>
    <sheetView showGridLines="0" zoomScaleNormal="100" workbookViewId="0">
      <selection activeCell="A111" sqref="A111"/>
    </sheetView>
  </sheetViews>
  <sheetFormatPr defaultColWidth="8.7109375" defaultRowHeight="12.75" x14ac:dyDescent="0.2"/>
  <cols>
    <col min="1" max="1" width="5.7109375" style="1" customWidth="1"/>
    <col min="2" max="2" width="5.7109375" style="2" customWidth="1"/>
    <col min="3" max="3" width="5.7109375" style="3" customWidth="1"/>
    <col min="4" max="4" width="15.7109375" style="3" customWidth="1"/>
    <col min="5" max="5" width="17.28515625" style="3" customWidth="1"/>
    <col min="6" max="9" width="17.28515625" style="2" customWidth="1"/>
    <col min="10" max="10" width="17.28515625" style="4" customWidth="1"/>
    <col min="11" max="11" width="15.7109375" style="4" customWidth="1"/>
    <col min="12" max="13" width="8.7109375" style="2"/>
    <col min="14" max="14" width="12.42578125" style="2" customWidth="1"/>
    <col min="15" max="16384" width="8.7109375" style="2"/>
  </cols>
  <sheetData>
    <row r="1" spans="1:11" ht="13.5" customHeight="1" x14ac:dyDescent="0.2">
      <c r="A1" s="16"/>
      <c r="B1" s="17"/>
      <c r="C1" s="18"/>
      <c r="D1" s="18"/>
      <c r="E1" s="18"/>
      <c r="F1" s="17"/>
      <c r="G1" s="17"/>
      <c r="H1" s="17"/>
      <c r="I1" s="17"/>
      <c r="J1" s="20"/>
      <c r="K1" s="20"/>
    </row>
    <row r="2" spans="1:11" ht="13.5" customHeight="1" x14ac:dyDescent="0.35">
      <c r="A2" s="16"/>
      <c r="B2" s="17"/>
      <c r="C2" s="51"/>
      <c r="D2" s="51"/>
      <c r="E2" s="51"/>
      <c r="F2" s="51"/>
      <c r="G2" s="51"/>
      <c r="H2" s="51"/>
      <c r="I2" s="51"/>
      <c r="J2" s="20"/>
      <c r="K2" s="20"/>
    </row>
    <row r="3" spans="1:11" ht="21" x14ac:dyDescent="0.35">
      <c r="A3"/>
      <c r="B3" s="17"/>
      <c r="C3" s="51"/>
      <c r="D3" s="51"/>
      <c r="E3" s="219" t="s">
        <v>0</v>
      </c>
      <c r="F3" s="219"/>
      <c r="G3" s="219"/>
      <c r="H3" s="219"/>
      <c r="I3" s="219"/>
      <c r="J3" s="20"/>
      <c r="K3" s="20"/>
    </row>
    <row r="4" spans="1:11" ht="13.5" customHeight="1" x14ac:dyDescent="0.2">
      <c r="A4" s="16"/>
      <c r="B4" s="17"/>
      <c r="C4" s="25"/>
      <c r="D4" s="25"/>
      <c r="E4" s="25"/>
      <c r="F4" s="17"/>
      <c r="G4" s="17"/>
      <c r="H4" s="17"/>
      <c r="I4" s="26"/>
      <c r="J4" s="20"/>
      <c r="K4" s="20"/>
    </row>
    <row r="5" spans="1:11" ht="13.5" customHeight="1" x14ac:dyDescent="0.2">
      <c r="A5" s="16"/>
      <c r="B5" s="17"/>
      <c r="C5" s="26"/>
      <c r="D5" s="26"/>
      <c r="E5" s="26"/>
      <c r="F5" s="17"/>
      <c r="G5" s="17"/>
      <c r="H5" s="17"/>
      <c r="I5" s="17"/>
      <c r="J5" s="20"/>
      <c r="K5" s="20"/>
    </row>
    <row r="6" spans="1:11" ht="16.5" customHeight="1" x14ac:dyDescent="0.25">
      <c r="A6" s="16"/>
      <c r="B6" s="17"/>
      <c r="C6" s="18"/>
      <c r="D6" s="18"/>
      <c r="E6" s="18"/>
      <c r="F6" s="17"/>
      <c r="G6" s="17"/>
      <c r="H6" s="17"/>
      <c r="I6" s="52"/>
      <c r="J6" s="220"/>
      <c r="K6" s="220"/>
    </row>
    <row r="7" spans="1:11" ht="15" x14ac:dyDescent="0.25">
      <c r="A7" s="45"/>
      <c r="B7" s="47" t="s">
        <v>1</v>
      </c>
      <c r="C7" s="46"/>
      <c r="D7" s="46"/>
      <c r="E7" s="46"/>
      <c r="F7" s="47"/>
      <c r="G7" s="47"/>
      <c r="H7" s="47"/>
      <c r="I7" s="47"/>
      <c r="J7" s="48"/>
      <c r="K7" s="48"/>
    </row>
    <row r="8" spans="1:11" x14ac:dyDescent="0.2">
      <c r="A8" s="41"/>
      <c r="B8" s="50" t="s">
        <v>2</v>
      </c>
      <c r="C8" s="18"/>
      <c r="D8" s="18"/>
      <c r="E8" s="18"/>
      <c r="F8" s="17"/>
      <c r="G8" s="17"/>
      <c r="H8" s="17"/>
      <c r="I8" s="17"/>
      <c r="J8" s="42"/>
      <c r="K8" s="42"/>
    </row>
    <row r="9" spans="1:11" x14ac:dyDescent="0.2">
      <c r="A9" s="41"/>
      <c r="B9" s="89" t="s">
        <v>552</v>
      </c>
      <c r="C9" s="60"/>
      <c r="D9" s="18"/>
      <c r="E9" s="18"/>
      <c r="F9" s="17"/>
      <c r="G9" s="17"/>
      <c r="H9" s="17"/>
      <c r="I9" s="17"/>
      <c r="J9" s="42"/>
      <c r="K9" s="42"/>
    </row>
    <row r="10" spans="1:11" x14ac:dyDescent="0.2">
      <c r="A10" s="43"/>
      <c r="B10" s="17"/>
      <c r="C10" s="44"/>
      <c r="D10" s="44"/>
      <c r="E10" s="44"/>
      <c r="F10" s="16"/>
      <c r="G10" s="17"/>
      <c r="H10" s="20"/>
      <c r="I10" s="42"/>
      <c r="J10" s="17"/>
      <c r="K10" s="17"/>
    </row>
    <row r="11" spans="1:11" ht="15.75" x14ac:dyDescent="0.25">
      <c r="A11" s="43"/>
      <c r="B11" s="49" t="s">
        <v>3</v>
      </c>
      <c r="C11" s="44"/>
      <c r="D11" s="44"/>
      <c r="E11" s="44"/>
      <c r="F11" s="16"/>
      <c r="G11" s="17"/>
      <c r="H11" s="20"/>
      <c r="I11" s="42"/>
      <c r="J11" s="17"/>
      <c r="K11" s="17"/>
    </row>
    <row r="12" spans="1:11" x14ac:dyDescent="0.2">
      <c r="A12" s="17"/>
      <c r="B12" s="17" t="s">
        <v>4</v>
      </c>
      <c r="C12" s="44"/>
      <c r="D12" s="44"/>
      <c r="E12" s="44"/>
      <c r="F12" s="16"/>
      <c r="G12" s="17"/>
      <c r="H12" s="20"/>
      <c r="I12" s="20"/>
      <c r="J12" s="17"/>
      <c r="K12" s="17"/>
    </row>
    <row r="13" spans="1:11" x14ac:dyDescent="0.2">
      <c r="A13" s="17"/>
      <c r="B13" s="17"/>
      <c r="C13" s="53" t="s">
        <v>5</v>
      </c>
      <c r="D13" s="44"/>
      <c r="E13" s="44"/>
      <c r="F13" s="16"/>
      <c r="G13" s="17"/>
      <c r="H13" s="20"/>
      <c r="I13" s="20"/>
      <c r="J13" s="17"/>
      <c r="K13" s="17"/>
    </row>
    <row r="14" spans="1:11" ht="13.5" x14ac:dyDescent="0.2">
      <c r="A14" s="17"/>
      <c r="B14" s="17"/>
      <c r="C14" s="53"/>
      <c r="D14" s="58" t="s">
        <v>554</v>
      </c>
      <c r="E14" s="44"/>
      <c r="F14" s="16"/>
      <c r="G14" s="17"/>
      <c r="H14" s="20"/>
      <c r="I14" s="20"/>
      <c r="J14" s="17"/>
      <c r="K14" s="17"/>
    </row>
    <row r="15" spans="1:11" ht="15" x14ac:dyDescent="0.2">
      <c r="A15" s="17"/>
      <c r="B15" s="17"/>
      <c r="C15" s="55" t="s">
        <v>6</v>
      </c>
      <c r="D15" s="44"/>
      <c r="E15" s="44"/>
      <c r="F15" s="16"/>
      <c r="G15" s="17"/>
      <c r="H15" s="20"/>
      <c r="I15" s="20"/>
      <c r="J15" s="17"/>
      <c r="K15" s="17"/>
    </row>
    <row r="16" spans="1:11" ht="13.5" x14ac:dyDescent="0.2">
      <c r="A16" s="17"/>
      <c r="B16" s="17"/>
      <c r="C16" s="44"/>
      <c r="D16" s="56" t="s">
        <v>7</v>
      </c>
      <c r="E16" s="44"/>
      <c r="F16" s="16"/>
      <c r="G16" s="17"/>
      <c r="H16" s="20"/>
      <c r="I16" s="20"/>
      <c r="J16" s="17"/>
      <c r="K16" s="17"/>
    </row>
    <row r="17" spans="1:11" ht="13.5" x14ac:dyDescent="0.2">
      <c r="A17" s="17"/>
      <c r="B17" s="17"/>
      <c r="C17" s="44"/>
      <c r="D17" s="57" t="s">
        <v>568</v>
      </c>
      <c r="E17" s="44"/>
      <c r="F17" s="16"/>
      <c r="G17" s="17"/>
      <c r="H17" s="20"/>
      <c r="I17" s="20"/>
      <c r="J17" s="17"/>
      <c r="K17" s="17"/>
    </row>
    <row r="18" spans="1:11" ht="13.5" x14ac:dyDescent="0.2">
      <c r="A18" s="17"/>
      <c r="B18" s="17"/>
      <c r="C18" s="44"/>
      <c r="D18" s="58" t="s">
        <v>9</v>
      </c>
      <c r="E18" s="44"/>
      <c r="F18" s="16"/>
      <c r="G18" s="17"/>
      <c r="H18" s="20"/>
      <c r="I18" s="20"/>
      <c r="J18" s="17"/>
      <c r="K18" s="17"/>
    </row>
    <row r="19" spans="1:11" x14ac:dyDescent="0.2">
      <c r="A19" s="17"/>
      <c r="B19" s="17"/>
      <c r="C19" s="44"/>
      <c r="D19" s="44"/>
      <c r="E19" s="44"/>
      <c r="F19" s="16"/>
      <c r="G19" s="17"/>
      <c r="H19" s="20"/>
      <c r="I19" s="20"/>
      <c r="J19" s="17"/>
      <c r="K19" s="17"/>
    </row>
    <row r="20" spans="1:11" x14ac:dyDescent="0.2">
      <c r="A20" s="17"/>
      <c r="B20" s="17" t="s">
        <v>10</v>
      </c>
      <c r="C20" s="44"/>
      <c r="D20" s="44"/>
      <c r="E20" s="44"/>
      <c r="F20" s="16"/>
      <c r="G20" s="17"/>
      <c r="H20" s="20"/>
      <c r="I20" s="20"/>
      <c r="J20" s="17"/>
      <c r="K20" s="17"/>
    </row>
    <row r="21" spans="1:11" x14ac:dyDescent="0.2">
      <c r="A21" s="17"/>
      <c r="B21" s="17"/>
      <c r="C21" s="54" t="s">
        <v>11</v>
      </c>
      <c r="D21" s="44"/>
      <c r="E21" s="44"/>
      <c r="F21" s="16"/>
      <c r="G21" s="17"/>
      <c r="H21" s="20"/>
      <c r="I21" s="20"/>
      <c r="J21" s="17"/>
      <c r="K21" s="17"/>
    </row>
    <row r="22" spans="1:11" ht="13.5" x14ac:dyDescent="0.2">
      <c r="A22" s="17"/>
      <c r="B22" s="17"/>
      <c r="C22" s="44"/>
      <c r="D22" s="58" t="s">
        <v>560</v>
      </c>
      <c r="E22" s="44"/>
      <c r="F22" s="16"/>
      <c r="G22" s="17"/>
      <c r="H22" s="20"/>
      <c r="I22" s="20"/>
      <c r="J22" s="17"/>
      <c r="K22" s="17"/>
    </row>
    <row r="23" spans="1:11" x14ac:dyDescent="0.2">
      <c r="A23" s="17"/>
      <c r="B23" s="17"/>
      <c r="C23" s="54" t="s">
        <v>12</v>
      </c>
      <c r="D23" s="44"/>
      <c r="E23" s="44"/>
      <c r="F23" s="16"/>
      <c r="G23" s="17"/>
      <c r="H23" s="20"/>
      <c r="I23" s="20"/>
      <c r="J23" s="17"/>
      <c r="K23" s="17"/>
    </row>
    <row r="24" spans="1:11" ht="13.5" x14ac:dyDescent="0.2">
      <c r="A24" s="17"/>
      <c r="B24" s="17"/>
      <c r="C24" s="54"/>
      <c r="D24" s="58" t="s">
        <v>561</v>
      </c>
      <c r="E24" s="44"/>
      <c r="F24" s="16"/>
      <c r="G24" s="17"/>
      <c r="H24" s="20"/>
      <c r="I24" s="20"/>
      <c r="J24" s="17"/>
      <c r="K24" s="17"/>
    </row>
    <row r="25" spans="1:11" ht="13.5" x14ac:dyDescent="0.2">
      <c r="A25" s="17"/>
      <c r="B25" s="17"/>
      <c r="C25" s="54"/>
      <c r="D25" s="59"/>
      <c r="E25" s="44"/>
      <c r="F25" s="16"/>
      <c r="G25" s="17"/>
      <c r="H25" s="20"/>
      <c r="I25" s="20"/>
      <c r="J25" s="17"/>
      <c r="K25" s="17"/>
    </row>
    <row r="26" spans="1:11" ht="13.5" x14ac:dyDescent="0.2">
      <c r="A26" s="17"/>
      <c r="B26" s="17" t="s">
        <v>13</v>
      </c>
      <c r="C26" s="54"/>
      <c r="D26" s="59"/>
      <c r="E26" s="44"/>
      <c r="F26" s="16"/>
      <c r="G26" s="17"/>
      <c r="H26" s="20"/>
      <c r="I26" s="20"/>
      <c r="J26" s="17"/>
      <c r="K26" s="17"/>
    </row>
    <row r="27" spans="1:11" x14ac:dyDescent="0.2">
      <c r="A27" s="17"/>
      <c r="B27" s="17"/>
      <c r="C27" s="44"/>
      <c r="D27" s="44"/>
      <c r="E27" s="44"/>
      <c r="F27" s="16"/>
      <c r="G27" s="17"/>
      <c r="H27" s="20"/>
      <c r="I27" s="20"/>
      <c r="J27" s="17"/>
      <c r="K27" s="17"/>
    </row>
    <row r="28" spans="1:11" ht="15.75" x14ac:dyDescent="0.25">
      <c r="A28" s="17"/>
      <c r="B28" s="49" t="s">
        <v>14</v>
      </c>
      <c r="C28" s="44"/>
      <c r="D28" s="44"/>
      <c r="E28" s="44"/>
      <c r="F28" s="16"/>
      <c r="G28" s="17"/>
      <c r="H28" s="20"/>
      <c r="I28" s="20"/>
      <c r="J28" s="17"/>
      <c r="K28" s="17"/>
    </row>
    <row r="29" spans="1:11" x14ac:dyDescent="0.2">
      <c r="A29" s="17"/>
      <c r="B29" s="17" t="s">
        <v>15</v>
      </c>
      <c r="C29" s="44"/>
      <c r="D29" s="44"/>
      <c r="E29" s="44"/>
      <c r="F29" s="16"/>
      <c r="G29" s="17"/>
      <c r="H29" s="20"/>
      <c r="I29" s="20"/>
      <c r="J29" s="17"/>
      <c r="K29" s="17"/>
    </row>
    <row r="30" spans="1:11" x14ac:dyDescent="0.2">
      <c r="A30" s="17"/>
      <c r="B30" s="17"/>
      <c r="C30" s="54" t="s">
        <v>16</v>
      </c>
      <c r="D30" s="44"/>
      <c r="E30" s="44"/>
      <c r="F30" s="16"/>
      <c r="G30" s="17"/>
      <c r="H30" s="20"/>
      <c r="I30" s="20"/>
      <c r="J30" s="17"/>
      <c r="K30" s="17"/>
    </row>
    <row r="31" spans="1:11" x14ac:dyDescent="0.2">
      <c r="A31" s="17"/>
      <c r="B31" s="17"/>
      <c r="C31" s="54" t="s">
        <v>17</v>
      </c>
      <c r="D31" s="44"/>
      <c r="E31" s="44"/>
      <c r="F31" s="16"/>
      <c r="G31" s="17"/>
      <c r="H31" s="20"/>
      <c r="I31" s="20"/>
      <c r="J31" s="17"/>
      <c r="K31" s="17"/>
    </row>
    <row r="32" spans="1:11" x14ac:dyDescent="0.2">
      <c r="A32" s="17"/>
      <c r="B32" s="17"/>
      <c r="C32" s="54" t="s">
        <v>18</v>
      </c>
      <c r="D32" s="44"/>
      <c r="E32" s="44"/>
      <c r="F32" s="16"/>
      <c r="G32" s="17"/>
      <c r="H32" s="20"/>
      <c r="I32" s="20"/>
      <c r="J32" s="17"/>
      <c r="K32" s="17"/>
    </row>
    <row r="33" spans="1:11" x14ac:dyDescent="0.2">
      <c r="A33" s="17"/>
      <c r="B33" s="17"/>
      <c r="C33" s="54" t="s">
        <v>19</v>
      </c>
      <c r="D33" s="44"/>
      <c r="E33" s="44"/>
      <c r="F33" s="16"/>
      <c r="G33" s="17"/>
      <c r="H33" s="20"/>
      <c r="I33" s="20"/>
      <c r="J33" s="17"/>
      <c r="K33" s="17"/>
    </row>
    <row r="34" spans="1:11" x14ac:dyDescent="0.2">
      <c r="A34" s="17"/>
      <c r="B34" s="17"/>
      <c r="C34" s="44"/>
      <c r="D34" s="44"/>
      <c r="E34" s="44"/>
      <c r="F34" s="16"/>
      <c r="G34" s="17"/>
      <c r="H34" s="20"/>
      <c r="I34" s="20"/>
      <c r="J34" s="17"/>
      <c r="K34" s="17"/>
    </row>
    <row r="35" spans="1:11" x14ac:dyDescent="0.2">
      <c r="A35" s="17"/>
      <c r="B35" s="17" t="s">
        <v>20</v>
      </c>
      <c r="C35" s="44"/>
      <c r="D35" s="44"/>
      <c r="E35" s="44"/>
      <c r="F35" s="16"/>
      <c r="G35" s="17"/>
      <c r="H35" s="20"/>
      <c r="I35" s="20"/>
      <c r="J35" s="17"/>
      <c r="K35" s="17"/>
    </row>
    <row r="36" spans="1:11" ht="13.5" thickBot="1" x14ac:dyDescent="0.25">
      <c r="A36" s="16"/>
      <c r="B36" s="17"/>
      <c r="C36" s="18"/>
      <c r="D36" s="18"/>
      <c r="E36" s="18"/>
      <c r="F36" s="17"/>
      <c r="G36" s="17"/>
      <c r="H36" s="17"/>
      <c r="I36" s="17"/>
      <c r="J36" s="20"/>
      <c r="K36" s="20"/>
    </row>
    <row r="37" spans="1:11" ht="44.25" customHeight="1" thickBot="1" x14ac:dyDescent="0.25">
      <c r="A37" s="16"/>
      <c r="B37" s="17"/>
      <c r="C37" s="18"/>
      <c r="D37" s="66" t="s">
        <v>536</v>
      </c>
      <c r="E37" s="67" t="s">
        <v>538</v>
      </c>
      <c r="F37" s="68" t="s">
        <v>539</v>
      </c>
      <c r="G37" s="69" t="s">
        <v>540</v>
      </c>
      <c r="H37" s="70" t="s">
        <v>541</v>
      </c>
      <c r="I37" s="71" t="s">
        <v>542</v>
      </c>
      <c r="J37" s="72" t="s">
        <v>543</v>
      </c>
      <c r="K37" s="20"/>
    </row>
    <row r="38" spans="1:11" ht="44.25" customHeight="1" thickBot="1" x14ac:dyDescent="0.25">
      <c r="A38" s="16"/>
      <c r="B38" s="17"/>
      <c r="C38" s="18"/>
      <c r="D38" s="66" t="s">
        <v>537</v>
      </c>
      <c r="E38" s="73" t="s">
        <v>544</v>
      </c>
      <c r="F38" s="66" t="s">
        <v>545</v>
      </c>
      <c r="G38" s="74" t="s">
        <v>546</v>
      </c>
      <c r="H38" s="75" t="s">
        <v>547</v>
      </c>
      <c r="I38" s="76" t="s">
        <v>548</v>
      </c>
      <c r="J38" s="77" t="s">
        <v>549</v>
      </c>
      <c r="K38" s="20"/>
    </row>
    <row r="39" spans="1:11" x14ac:dyDescent="0.2">
      <c r="A39" s="16"/>
      <c r="B39" s="17"/>
      <c r="C39" s="18"/>
      <c r="D39" s="18"/>
      <c r="E39" s="18"/>
      <c r="F39" s="17"/>
      <c r="G39" s="17"/>
      <c r="H39" s="17"/>
      <c r="I39" s="17"/>
      <c r="J39" s="20"/>
      <c r="K39" s="20"/>
    </row>
    <row r="40" spans="1:11" ht="15.75" x14ac:dyDescent="0.25">
      <c r="A40" s="16"/>
      <c r="B40" s="49" t="s">
        <v>21</v>
      </c>
      <c r="C40" s="18"/>
      <c r="D40" s="18"/>
      <c r="E40" s="18"/>
      <c r="F40" s="17"/>
      <c r="G40" s="17"/>
      <c r="H40" s="17"/>
      <c r="I40" s="17"/>
      <c r="J40" s="20"/>
      <c r="K40" s="20"/>
    </row>
    <row r="41" spans="1:11" x14ac:dyDescent="0.2">
      <c r="A41" s="16"/>
      <c r="B41" s="17" t="s">
        <v>22</v>
      </c>
      <c r="C41" s="18"/>
      <c r="D41" s="18"/>
      <c r="E41" s="18"/>
      <c r="F41" s="17"/>
      <c r="G41" s="17"/>
      <c r="H41" s="17"/>
      <c r="I41" s="17"/>
      <c r="J41" s="20"/>
      <c r="K41" s="20"/>
    </row>
    <row r="42" spans="1:11" x14ac:dyDescent="0.2">
      <c r="A42" s="16"/>
      <c r="B42" s="17"/>
      <c r="C42" s="61" t="s">
        <v>23</v>
      </c>
      <c r="D42" s="18"/>
      <c r="E42" s="18"/>
      <c r="F42" s="17"/>
      <c r="G42" s="17"/>
      <c r="H42" s="17"/>
      <c r="I42" s="17"/>
      <c r="J42" s="20"/>
      <c r="K42" s="20"/>
    </row>
    <row r="43" spans="1:11" x14ac:dyDescent="0.2">
      <c r="A43" s="16"/>
      <c r="B43" s="17"/>
      <c r="C43" s="61" t="s">
        <v>24</v>
      </c>
      <c r="D43" s="18"/>
      <c r="E43" s="18"/>
      <c r="F43" s="17"/>
      <c r="G43" s="17"/>
      <c r="H43" s="17"/>
      <c r="I43" s="17"/>
      <c r="J43" s="20"/>
      <c r="K43" s="20"/>
    </row>
    <row r="44" spans="1:11" x14ac:dyDescent="0.2">
      <c r="A44" s="16"/>
      <c r="B44" s="17"/>
      <c r="C44" s="61" t="s">
        <v>25</v>
      </c>
      <c r="D44" s="18"/>
      <c r="E44" s="18"/>
      <c r="F44" s="17"/>
      <c r="G44" s="17"/>
      <c r="H44" s="17"/>
      <c r="I44" s="17"/>
      <c r="J44" s="20"/>
      <c r="K44" s="20"/>
    </row>
    <row r="45" spans="1:11" x14ac:dyDescent="0.2">
      <c r="A45" s="16"/>
      <c r="B45" s="17" t="s">
        <v>26</v>
      </c>
      <c r="C45" s="18"/>
      <c r="D45" s="18"/>
      <c r="E45" s="18"/>
      <c r="F45" s="17"/>
      <c r="G45" s="17"/>
      <c r="H45" s="17"/>
      <c r="I45" s="17"/>
      <c r="J45" s="20"/>
      <c r="K45" s="20"/>
    </row>
    <row r="46" spans="1:11" x14ac:dyDescent="0.2">
      <c r="A46" s="16"/>
      <c r="B46" s="17"/>
      <c r="C46" s="60" t="s">
        <v>27</v>
      </c>
      <c r="D46" s="18"/>
      <c r="E46" s="18"/>
      <c r="F46" s="17"/>
      <c r="G46" s="17"/>
      <c r="H46" s="17"/>
      <c r="I46" s="17"/>
      <c r="J46" s="20"/>
      <c r="K46" s="20"/>
    </row>
    <row r="47" spans="1:11" ht="13.5" x14ac:dyDescent="0.2">
      <c r="A47" s="16"/>
      <c r="B47" s="17"/>
      <c r="C47" s="60" t="s">
        <v>28</v>
      </c>
      <c r="D47" s="18"/>
      <c r="E47" s="18"/>
      <c r="F47" s="17"/>
      <c r="G47" s="17"/>
      <c r="H47" s="17"/>
      <c r="I47" s="17"/>
      <c r="J47" s="20"/>
      <c r="K47" s="20"/>
    </row>
    <row r="48" spans="1:11" x14ac:dyDescent="0.2">
      <c r="A48" s="16"/>
      <c r="B48" s="64" t="s">
        <v>29</v>
      </c>
      <c r="C48" s="60"/>
      <c r="D48" s="62"/>
      <c r="E48" s="18"/>
      <c r="F48" s="17"/>
      <c r="G48" s="17"/>
      <c r="H48" s="17"/>
      <c r="I48" s="17"/>
      <c r="J48" s="20"/>
      <c r="K48" s="20"/>
    </row>
    <row r="49" spans="1:11" x14ac:dyDescent="0.2">
      <c r="A49" s="16"/>
      <c r="B49" s="63" t="s">
        <v>553</v>
      </c>
      <c r="C49" s="60"/>
      <c r="D49" s="18"/>
      <c r="E49" s="18"/>
      <c r="F49" s="17"/>
      <c r="G49" s="17"/>
      <c r="H49" s="17"/>
      <c r="I49" s="17"/>
      <c r="J49" s="20"/>
      <c r="K49" s="20"/>
    </row>
    <row r="50" spans="1:11" x14ac:dyDescent="0.2">
      <c r="A50" s="16"/>
      <c r="B50" s="17"/>
      <c r="C50" s="18"/>
      <c r="D50" s="18"/>
      <c r="E50" s="18"/>
      <c r="F50" s="17"/>
      <c r="G50" s="17"/>
      <c r="H50" s="17"/>
      <c r="I50" s="17"/>
      <c r="J50" s="20"/>
      <c r="K50" s="20"/>
    </row>
    <row r="51" spans="1:11" x14ac:dyDescent="0.2">
      <c r="A51" s="16"/>
      <c r="B51" s="50" t="s">
        <v>563</v>
      </c>
      <c r="C51" s="18"/>
      <c r="D51" s="18"/>
      <c r="E51" s="18"/>
      <c r="F51" s="17"/>
      <c r="G51" s="17"/>
      <c r="H51" s="17"/>
      <c r="I51" s="17"/>
      <c r="J51" s="20"/>
      <c r="K51" s="20"/>
    </row>
    <row r="52" spans="1:11" x14ac:dyDescent="0.2">
      <c r="A52" s="16"/>
      <c r="B52" s="93" t="s">
        <v>564</v>
      </c>
      <c r="C52" s="18"/>
      <c r="D52" s="18"/>
      <c r="E52" s="18"/>
      <c r="F52" s="17"/>
      <c r="G52" s="17"/>
      <c r="H52" s="17"/>
      <c r="I52" s="17"/>
      <c r="J52" s="20"/>
      <c r="K52" s="20"/>
    </row>
    <row r="53" spans="1:11" x14ac:dyDescent="0.2">
      <c r="A53" s="16"/>
      <c r="B53" s="17"/>
      <c r="C53" s="18"/>
      <c r="D53" s="18"/>
      <c r="E53" s="18"/>
      <c r="F53" s="17"/>
      <c r="G53" s="17"/>
      <c r="H53" s="17"/>
      <c r="I53" s="17"/>
      <c r="J53" s="20"/>
      <c r="K53" s="20"/>
    </row>
    <row r="54" spans="1:11" x14ac:dyDescent="0.2">
      <c r="A54" s="16"/>
      <c r="B54" s="17"/>
      <c r="C54" s="18"/>
      <c r="D54" s="18"/>
      <c r="E54" s="18"/>
      <c r="F54" s="17"/>
      <c r="G54" s="17"/>
      <c r="H54" s="17"/>
      <c r="I54" s="17"/>
      <c r="J54" s="20"/>
      <c r="K54" s="20"/>
    </row>
    <row r="55" spans="1:11" x14ac:dyDescent="0.2">
      <c r="A55" s="16"/>
      <c r="B55" s="17"/>
      <c r="C55" s="18"/>
      <c r="D55" s="18"/>
      <c r="E55" s="18"/>
      <c r="F55" s="17"/>
      <c r="G55" s="17"/>
      <c r="H55" s="17"/>
      <c r="I55" s="17"/>
      <c r="J55" s="20"/>
      <c r="K55" s="20"/>
    </row>
    <row r="56" spans="1:11" x14ac:dyDescent="0.2">
      <c r="A56" s="16"/>
      <c r="B56" s="17"/>
      <c r="C56" s="18"/>
      <c r="D56" s="18"/>
      <c r="E56" s="18"/>
      <c r="F56" s="17"/>
      <c r="G56" s="17"/>
      <c r="H56" s="17"/>
      <c r="I56" s="17"/>
      <c r="J56" s="20"/>
      <c r="K56" s="20"/>
    </row>
    <row r="57" spans="1:11" x14ac:dyDescent="0.2">
      <c r="A57" s="16"/>
      <c r="B57" s="17"/>
      <c r="C57" s="18"/>
      <c r="D57" s="18"/>
      <c r="E57" s="18"/>
      <c r="F57" s="17"/>
      <c r="G57" s="17"/>
      <c r="H57" s="17"/>
      <c r="I57" s="17"/>
      <c r="J57" s="20"/>
      <c r="K57" s="20"/>
    </row>
    <row r="58" spans="1:11" x14ac:dyDescent="0.2">
      <c r="A58" s="16"/>
      <c r="B58" s="17"/>
      <c r="C58" s="18"/>
      <c r="D58" s="18"/>
      <c r="E58" s="18"/>
      <c r="F58" s="17"/>
      <c r="G58" s="17"/>
      <c r="H58" s="17"/>
      <c r="I58" s="17"/>
      <c r="J58" s="20"/>
      <c r="K58" s="20"/>
    </row>
    <row r="59" spans="1:11" x14ac:dyDescent="0.2">
      <c r="A59" s="16"/>
      <c r="B59" s="17"/>
      <c r="C59" s="18"/>
      <c r="D59" s="18"/>
      <c r="E59" s="18"/>
      <c r="F59" s="17"/>
      <c r="G59" s="17"/>
      <c r="H59" s="17"/>
      <c r="I59" s="17"/>
      <c r="J59" s="20"/>
      <c r="K59" s="20"/>
    </row>
    <row r="60" spans="1:11" x14ac:dyDescent="0.2">
      <c r="A60" s="16"/>
      <c r="B60" s="17"/>
      <c r="C60" s="18"/>
      <c r="D60" s="18"/>
      <c r="E60" s="18"/>
      <c r="F60" s="17"/>
      <c r="G60" s="17"/>
      <c r="H60" s="17"/>
      <c r="I60" s="17"/>
      <c r="J60" s="20"/>
      <c r="K60" s="20"/>
    </row>
    <row r="61" spans="1:11" x14ac:dyDescent="0.2">
      <c r="A61" s="16"/>
      <c r="B61" s="17"/>
      <c r="C61" s="18"/>
      <c r="D61" s="18"/>
      <c r="E61" s="18"/>
      <c r="F61" s="17"/>
      <c r="G61" s="17"/>
      <c r="H61" s="17"/>
      <c r="I61" s="17"/>
      <c r="J61" s="20"/>
      <c r="K61" s="20"/>
    </row>
    <row r="62" spans="1:11" x14ac:dyDescent="0.2">
      <c r="A62" s="16"/>
      <c r="B62" s="17"/>
      <c r="C62" s="18"/>
      <c r="D62" s="18"/>
      <c r="E62" s="18"/>
      <c r="F62" s="17"/>
      <c r="G62" s="17"/>
      <c r="H62" s="17"/>
      <c r="I62" s="17"/>
      <c r="J62" s="20"/>
      <c r="K62" s="20"/>
    </row>
    <row r="63" spans="1:11" x14ac:dyDescent="0.2">
      <c r="A63" s="16"/>
      <c r="B63" s="17"/>
      <c r="C63" s="18"/>
      <c r="D63" s="18"/>
      <c r="E63" s="18"/>
      <c r="F63" s="17"/>
      <c r="G63" s="17"/>
      <c r="H63" s="17"/>
      <c r="I63" s="17"/>
      <c r="J63" s="20"/>
      <c r="K63" s="20"/>
    </row>
    <row r="64" spans="1:11" x14ac:dyDescent="0.2">
      <c r="A64" s="16"/>
      <c r="B64" s="17"/>
      <c r="C64" s="18"/>
      <c r="D64" s="18"/>
      <c r="E64" s="18"/>
      <c r="F64" s="17"/>
      <c r="G64" s="17"/>
      <c r="H64" s="17"/>
      <c r="I64" s="17"/>
      <c r="J64" s="20"/>
      <c r="K64" s="20"/>
    </row>
  </sheetData>
  <sheetProtection algorithmName="SHA-512" hashValue="Nj/VLEXV4/Y+f9t51sJDjR+ZdEIiCWgogUZvXwmxQujb1RMVqRtsvP/qCogrul48ZjhT3pX5wO1UCk+5RFT15g==" saltValue="EaLDcAVI+SVepD62y4PfNg==" spinCount="100000" sheet="1" selectLockedCells="1"/>
  <mergeCells count="2">
    <mergeCell ref="E3:I3"/>
    <mergeCell ref="J6:K6"/>
  </mergeCells>
  <pageMargins left="0.25" right="0.25" top="0.75" bottom="0.75" header="0.3" footer="0.3"/>
  <pageSetup scale="67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048E5-0D29-458E-8071-67EA7307A2C8}">
  <sheetPr codeName="Sheet2">
    <pageSetUpPr fitToPage="1"/>
  </sheetPr>
  <dimension ref="A1:AA149"/>
  <sheetViews>
    <sheetView showGridLines="0" tabSelected="1" zoomScale="90" zoomScaleNormal="90" workbookViewId="0">
      <pane ySplit="11" topLeftCell="A12" activePane="bottomLeft" state="frozen"/>
      <selection pane="bottomLeft" activeCell="L15" sqref="L15"/>
    </sheetView>
  </sheetViews>
  <sheetFormatPr defaultColWidth="8.7109375" defaultRowHeight="12.75" x14ac:dyDescent="0.2"/>
  <cols>
    <col min="1" max="1" width="11" style="1" customWidth="1"/>
    <col min="2" max="2" width="13.85546875" style="2" hidden="1" customWidth="1"/>
    <col min="3" max="3" width="35.28515625" style="2" bestFit="1" customWidth="1"/>
    <col min="4" max="4" width="18.7109375" style="4" hidden="1" customWidth="1"/>
    <col min="5" max="5" width="17.5703125" style="3" customWidth="1"/>
    <col min="6" max="6" width="22.140625" style="3" hidden="1" customWidth="1"/>
    <col min="7" max="7" width="28" style="2" customWidth="1"/>
    <col min="8" max="8" width="9.85546875" style="2" hidden="1" customWidth="1"/>
    <col min="9" max="9" width="20" style="2" hidden="1" customWidth="1"/>
    <col min="10" max="11" width="19.7109375" style="2" hidden="1" customWidth="1"/>
    <col min="12" max="13" width="26.7109375" style="2" customWidth="1"/>
    <col min="14" max="15" width="22.7109375" style="15" hidden="1" customWidth="1"/>
    <col min="16" max="16" width="15.7109375" style="1" hidden="1" customWidth="1"/>
    <col min="17" max="17" width="16.140625" style="1" hidden="1" customWidth="1"/>
    <col min="18" max="18" width="1.42578125" style="5" customWidth="1"/>
    <col min="19" max="19" width="23.7109375" style="4" hidden="1" customWidth="1"/>
    <col min="20" max="20" width="23.7109375" style="2" hidden="1" customWidth="1"/>
    <col min="21" max="24" width="23.7109375" style="4" customWidth="1"/>
    <col min="25" max="25" width="40.7109375" style="2" customWidth="1"/>
    <col min="26" max="26" width="8" style="2" customWidth="1"/>
    <col min="27" max="16384" width="8.7109375" style="2"/>
  </cols>
  <sheetData>
    <row r="1" spans="1:27" ht="13.5" customHeight="1" thickBot="1" x14ac:dyDescent="0.25">
      <c r="R1" s="116"/>
      <c r="S1" s="206" t="s">
        <v>30</v>
      </c>
      <c r="T1" s="207"/>
      <c r="U1" s="207"/>
      <c r="V1" s="207"/>
      <c r="W1" s="207"/>
      <c r="X1" s="208"/>
      <c r="Y1" s="108"/>
    </row>
    <row r="2" spans="1:27" ht="13.5" customHeight="1" x14ac:dyDescent="0.2">
      <c r="J2" s="99" t="s">
        <v>592</v>
      </c>
      <c r="K2" s="59"/>
      <c r="L2" s="59"/>
      <c r="R2" s="121"/>
      <c r="S2" s="172" t="s">
        <v>600</v>
      </c>
      <c r="T2" s="173" t="s">
        <v>601</v>
      </c>
      <c r="U2" s="202" t="s">
        <v>31</v>
      </c>
      <c r="V2" s="203" t="s">
        <v>32</v>
      </c>
      <c r="W2" s="209" t="s">
        <v>33</v>
      </c>
      <c r="X2" s="210"/>
    </row>
    <row r="3" spans="1:27" ht="13.5" customHeight="1" thickBot="1" x14ac:dyDescent="0.25">
      <c r="F3" s="97" t="s">
        <v>7</v>
      </c>
      <c r="J3" s="99" t="s">
        <v>593</v>
      </c>
      <c r="K3" s="59"/>
      <c r="L3" s="59"/>
      <c r="R3" s="121"/>
      <c r="S3" s="189">
        <f>SUM($P$13:$P$127)</f>
        <v>0</v>
      </c>
      <c r="T3" s="174" t="str">
        <f>_xlfn.XLOOKUP(S3,table!$E:$E,table!$A:$A,,1)</f>
        <v>No Tier</v>
      </c>
      <c r="U3" s="190">
        <f>SUM($Q$12:$Q127)</f>
        <v>0</v>
      </c>
      <c r="V3" s="174" t="str">
        <f>_xlfn.XLOOKUP(U3,table!$E:$E,table!$A:$A,,1)</f>
        <v>No Tier</v>
      </c>
      <c r="W3" s="176">
        <f>IFERROR(_xlfn.XLOOKUP(X3,table!$A:$A,table!$C:$C)-'Calculator - Enrolled by Oct 31'!U3,"Max Tier Achieved")</f>
        <v>0</v>
      </c>
      <c r="X3" s="175" t="str">
        <f>IF(V3="Horizon 6","",_xlfn.XLOOKUP(U3,table!$D:$D,table!$A:$A,,1))</f>
        <v>No Tier</v>
      </c>
    </row>
    <row r="4" spans="1:27" ht="13.5" customHeight="1" thickBot="1" x14ac:dyDescent="0.25">
      <c r="A4" s="16"/>
      <c r="B4" s="17"/>
      <c r="C4" s="17"/>
      <c r="D4" s="20"/>
      <c r="E4" s="18"/>
      <c r="F4" s="101" t="s">
        <v>568</v>
      </c>
      <c r="G4" s="17"/>
      <c r="H4" s="17"/>
      <c r="I4" s="17"/>
      <c r="J4" s="99" t="s">
        <v>595</v>
      </c>
      <c r="K4" s="59"/>
      <c r="L4" s="59"/>
      <c r="M4" s="17"/>
      <c r="N4" s="19"/>
      <c r="O4" s="19"/>
      <c r="P4" s="16"/>
      <c r="Q4" s="16"/>
      <c r="R4" s="117"/>
      <c r="S4" s="20"/>
      <c r="T4" s="17"/>
      <c r="U4" s="20"/>
      <c r="V4" s="20"/>
      <c r="W4" s="20"/>
      <c r="X4" s="20"/>
    </row>
    <row r="5" spans="1:27" ht="13.5" customHeight="1" x14ac:dyDescent="0.2">
      <c r="A5" s="16"/>
      <c r="B5" s="17"/>
      <c r="C5" s="17"/>
      <c r="D5" s="42"/>
      <c r="E5" s="100" t="s">
        <v>7</v>
      </c>
      <c r="F5" s="98" t="s">
        <v>583</v>
      </c>
      <c r="G5" s="17"/>
      <c r="H5" s="17"/>
      <c r="I5" s="17"/>
      <c r="J5" s="99" t="s">
        <v>594</v>
      </c>
      <c r="K5" s="59"/>
      <c r="L5" s="99" t="s">
        <v>594</v>
      </c>
      <c r="M5" s="27"/>
      <c r="N5" s="19"/>
      <c r="O5" s="19"/>
      <c r="P5" s="16"/>
      <c r="Q5" s="16"/>
      <c r="R5" s="121"/>
      <c r="S5" s="123" t="s">
        <v>612</v>
      </c>
      <c r="T5" s="124" t="s">
        <v>615</v>
      </c>
      <c r="U5" s="125" t="s">
        <v>613</v>
      </c>
      <c r="V5" s="126" t="s">
        <v>614</v>
      </c>
      <c r="W5" s="124" t="s">
        <v>623</v>
      </c>
      <c r="X5" s="127" t="s">
        <v>569</v>
      </c>
      <c r="Y5" s="128"/>
    </row>
    <row r="6" spans="1:27" ht="13.5" customHeight="1" x14ac:dyDescent="0.25">
      <c r="A6"/>
      <c r="B6" s="17"/>
      <c r="C6" s="17"/>
      <c r="D6" s="42"/>
      <c r="E6" s="101" t="s">
        <v>568</v>
      </c>
      <c r="F6" s="98" t="s">
        <v>8</v>
      </c>
      <c r="G6" s="17"/>
      <c r="H6" s="17"/>
      <c r="I6" s="21"/>
      <c r="J6" s="99" t="s">
        <v>596</v>
      </c>
      <c r="K6" s="59"/>
      <c r="L6" s="99" t="s">
        <v>620</v>
      </c>
      <c r="M6" s="59"/>
      <c r="N6" s="19"/>
      <c r="O6" s="19"/>
      <c r="P6" s="22"/>
      <c r="Q6" s="22"/>
      <c r="R6" s="122"/>
      <c r="S6" s="184">
        <f t="shared" ref="S6:X6" si="0">SUM(S13:S127)</f>
        <v>0</v>
      </c>
      <c r="T6" s="185">
        <f t="shared" si="0"/>
        <v>0</v>
      </c>
      <c r="U6" s="186">
        <f t="shared" si="0"/>
        <v>0</v>
      </c>
      <c r="V6" s="186">
        <f t="shared" si="0"/>
        <v>0</v>
      </c>
      <c r="W6" s="185">
        <f t="shared" si="0"/>
        <v>0</v>
      </c>
      <c r="X6" s="187">
        <f t="shared" si="0"/>
        <v>0</v>
      </c>
      <c r="Y6" s="200" t="s">
        <v>569</v>
      </c>
      <c r="Z6" s="105"/>
    </row>
    <row r="7" spans="1:27" ht="13.5" customHeight="1" x14ac:dyDescent="0.2">
      <c r="A7" s="16"/>
      <c r="B7" s="17"/>
      <c r="C7" s="17"/>
      <c r="D7" s="42"/>
      <c r="E7" s="102" t="s">
        <v>9</v>
      </c>
      <c r="F7" s="99" t="s">
        <v>9</v>
      </c>
      <c r="G7" s="17"/>
      <c r="H7" s="17"/>
      <c r="I7" s="17"/>
      <c r="J7" s="59"/>
      <c r="K7" s="59"/>
      <c r="L7" s="59" t="s">
        <v>621</v>
      </c>
      <c r="M7" s="59"/>
      <c r="N7" s="19"/>
      <c r="O7" s="19"/>
      <c r="P7" s="23"/>
      <c r="Q7" s="23"/>
      <c r="R7" s="121"/>
      <c r="S7" s="188">
        <f>S6*100</f>
        <v>0</v>
      </c>
      <c r="T7" s="191">
        <f>T6*100</f>
        <v>0</v>
      </c>
      <c r="U7" s="183" t="s">
        <v>578</v>
      </c>
      <c r="V7" s="192">
        <f>V6*100</f>
        <v>0</v>
      </c>
      <c r="W7" s="193">
        <f>W6*100</f>
        <v>0</v>
      </c>
      <c r="X7" s="194">
        <f>W7+V7+T7+S7</f>
        <v>0</v>
      </c>
      <c r="Y7" s="200" t="s">
        <v>622</v>
      </c>
      <c r="Z7" s="106"/>
    </row>
    <row r="8" spans="1:27" ht="13.5" customHeight="1" thickBot="1" x14ac:dyDescent="0.25">
      <c r="A8" s="16"/>
      <c r="B8" s="17"/>
      <c r="C8" s="17"/>
      <c r="D8" s="20"/>
      <c r="E8" s="59"/>
      <c r="F8" s="59"/>
      <c r="G8" s="17"/>
      <c r="H8" s="17"/>
      <c r="I8" s="17"/>
      <c r="J8" s="17"/>
      <c r="K8" s="17"/>
      <c r="L8" s="17"/>
      <c r="M8" s="17"/>
      <c r="N8" s="19"/>
      <c r="O8" s="19"/>
      <c r="P8" s="16"/>
      <c r="Q8" s="16"/>
      <c r="R8" s="121"/>
      <c r="S8" s="177" t="s">
        <v>579</v>
      </c>
      <c r="T8" s="178" t="s">
        <v>577</v>
      </c>
      <c r="U8" s="179" t="s">
        <v>578</v>
      </c>
      <c r="V8" s="180" t="s">
        <v>580</v>
      </c>
      <c r="W8" s="181" t="s">
        <v>581</v>
      </c>
      <c r="X8" s="182" t="s">
        <v>578</v>
      </c>
      <c r="Y8" s="201" t="s">
        <v>34</v>
      </c>
      <c r="Z8" s="107"/>
    </row>
    <row r="9" spans="1:27" ht="16.5" customHeight="1" thickBot="1" x14ac:dyDescent="0.3">
      <c r="A9" s="16"/>
      <c r="B9" s="17"/>
      <c r="C9" s="17"/>
      <c r="D9" s="20"/>
      <c r="E9" s="18"/>
      <c r="F9" s="18"/>
      <c r="G9" s="17"/>
      <c r="H9" s="17"/>
      <c r="I9" s="17"/>
      <c r="J9" s="211" t="s">
        <v>534</v>
      </c>
      <c r="K9" s="212"/>
      <c r="L9" s="211" t="s">
        <v>534</v>
      </c>
      <c r="M9" s="212"/>
      <c r="N9" s="33"/>
      <c r="O9" s="33"/>
      <c r="P9" s="32"/>
      <c r="Q9" s="32"/>
      <c r="R9" s="118"/>
      <c r="S9" s="104"/>
      <c r="T9" s="104"/>
      <c r="U9" s="104"/>
      <c r="V9" s="104"/>
      <c r="W9" s="104"/>
      <c r="X9" s="104"/>
      <c r="AA9" s="24"/>
    </row>
    <row r="10" spans="1:27" ht="16.5" hidden="1" thickBot="1" x14ac:dyDescent="0.3">
      <c r="A10" s="16"/>
      <c r="B10" s="17"/>
      <c r="C10" s="17"/>
      <c r="D10" s="20"/>
      <c r="E10" s="18"/>
      <c r="F10" s="18"/>
      <c r="G10" s="17"/>
      <c r="H10" s="17"/>
      <c r="I10" s="17"/>
      <c r="J10" s="213" t="s">
        <v>616</v>
      </c>
      <c r="K10" s="214"/>
      <c r="L10" s="213" t="s">
        <v>617</v>
      </c>
      <c r="M10" s="215"/>
      <c r="N10" s="33"/>
      <c r="O10" s="33"/>
      <c r="P10" s="32"/>
      <c r="Q10" s="32"/>
      <c r="R10" s="118"/>
      <c r="S10" s="216" t="s">
        <v>588</v>
      </c>
      <c r="T10" s="217"/>
      <c r="U10" s="218" t="s">
        <v>589</v>
      </c>
      <c r="V10" s="216"/>
      <c r="W10" s="217"/>
      <c r="X10" s="103"/>
      <c r="AA10" s="24"/>
    </row>
    <row r="11" spans="1:27" s="3" customFormat="1" ht="53.25" thickBot="1" x14ac:dyDescent="0.3">
      <c r="A11" s="131" t="s">
        <v>35</v>
      </c>
      <c r="B11" s="132" t="s">
        <v>36</v>
      </c>
      <c r="C11" s="132" t="s">
        <v>37</v>
      </c>
      <c r="D11" s="133" t="s">
        <v>562</v>
      </c>
      <c r="E11" s="132" t="s">
        <v>535</v>
      </c>
      <c r="F11" s="132" t="s">
        <v>535</v>
      </c>
      <c r="G11" s="132" t="s">
        <v>38</v>
      </c>
      <c r="H11" s="132" t="s">
        <v>39</v>
      </c>
      <c r="I11" s="132" t="s">
        <v>40</v>
      </c>
      <c r="J11" s="134" t="s">
        <v>590</v>
      </c>
      <c r="K11" s="135" t="s">
        <v>591</v>
      </c>
      <c r="L11" s="134" t="s">
        <v>597</v>
      </c>
      <c r="M11" s="135" t="s">
        <v>598</v>
      </c>
      <c r="N11" s="204" t="s">
        <v>584</v>
      </c>
      <c r="O11" s="204" t="s">
        <v>587</v>
      </c>
      <c r="P11" s="205" t="s">
        <v>585</v>
      </c>
      <c r="Q11" s="205" t="s">
        <v>586</v>
      </c>
      <c r="R11" s="119"/>
      <c r="S11" s="161" t="s">
        <v>599</v>
      </c>
      <c r="T11" s="168" t="s">
        <v>582</v>
      </c>
      <c r="U11" s="170" t="s">
        <v>575</v>
      </c>
      <c r="V11" s="161" t="s">
        <v>576</v>
      </c>
      <c r="W11" s="168" t="s">
        <v>624</v>
      </c>
      <c r="X11" s="171" t="s">
        <v>569</v>
      </c>
    </row>
    <row r="12" spans="1:27" x14ac:dyDescent="0.2">
      <c r="A12" s="156" t="s">
        <v>41</v>
      </c>
      <c r="B12" s="109"/>
      <c r="C12" s="146"/>
      <c r="D12" s="157"/>
      <c r="E12" s="158"/>
      <c r="F12" s="158"/>
      <c r="G12" s="149"/>
      <c r="H12" s="149"/>
      <c r="I12" s="146"/>
      <c r="J12" s="159"/>
      <c r="K12" s="160"/>
      <c r="L12" s="159"/>
      <c r="M12" s="160"/>
      <c r="N12" s="197"/>
      <c r="O12" s="197"/>
      <c r="P12" s="120"/>
      <c r="Q12" s="120"/>
      <c r="R12" s="120"/>
      <c r="S12" s="162"/>
      <c r="T12" s="162"/>
      <c r="U12" s="162"/>
      <c r="V12" s="162"/>
      <c r="W12" s="162"/>
      <c r="X12" s="162"/>
    </row>
    <row r="13" spans="1:27" ht="15" x14ac:dyDescent="0.2">
      <c r="A13" s="6">
        <f>_xlfn.XLOOKUP(B13,table!H:H,table!P:P)</f>
        <v>100</v>
      </c>
      <c r="B13" s="2" t="s">
        <v>42</v>
      </c>
      <c r="C13" s="34" t="str">
        <f>_xlfn.XLOOKUP($B13,table!$H:$H,table!I:I)</f>
        <v>Agenda™ SC</v>
      </c>
      <c r="D13" s="94"/>
      <c r="E13" s="110"/>
      <c r="F13" s="110"/>
      <c r="G13" s="10" t="str">
        <f>_xlfn.XLOOKUP($B13,table!$H:$H,table!J:J)</f>
        <v>78 oz bottles</v>
      </c>
      <c r="H13" s="10" t="str">
        <f>_xlfn.XLOOKUP(B13,table!H:H,table!L:L)</f>
        <v xml:space="preserve">4 </v>
      </c>
      <c r="I13" s="35" t="s">
        <v>43</v>
      </c>
      <c r="J13" s="136"/>
      <c r="K13" s="137"/>
      <c r="L13" s="136"/>
      <c r="M13" s="137"/>
      <c r="N13" s="198">
        <f>J13+K13</f>
        <v>0</v>
      </c>
      <c r="O13" s="198">
        <f>J13+K13+L13+M13</f>
        <v>0</v>
      </c>
      <c r="P13" s="195">
        <f>A13*N13</f>
        <v>0</v>
      </c>
      <c r="Q13" s="195">
        <f>O13*A13</f>
        <v>0</v>
      </c>
      <c r="R13" s="120"/>
      <c r="S13" s="163"/>
      <c r="T13" s="163"/>
      <c r="U13" s="163"/>
      <c r="V13" s="163"/>
      <c r="W13" s="163"/>
      <c r="X13" s="163"/>
    </row>
    <row r="14" spans="1:27" ht="15" x14ac:dyDescent="0.2">
      <c r="A14" s="6">
        <f>_xlfn.XLOOKUP(B14,table!H:H,table!P:P)</f>
        <v>150</v>
      </c>
      <c r="B14" s="2" t="s">
        <v>44</v>
      </c>
      <c r="C14" s="34" t="str">
        <f>_xlfn.XLOOKUP($B14,table!$H:$H,table!I:I)</f>
        <v>Barricor® Essential Mosquito Control</v>
      </c>
      <c r="D14" s="94"/>
      <c r="E14" s="111"/>
      <c r="F14" s="111" t="s">
        <v>602</v>
      </c>
      <c r="G14" s="10" t="str">
        <f>_xlfn.XLOOKUP($B14,table!$H:$H,table!J:J)</f>
        <v>1 gal bottle</v>
      </c>
      <c r="H14" s="10" t="str">
        <f>_xlfn.XLOOKUP(B14,table!H:H,table!L:L)</f>
        <v xml:space="preserve">4 </v>
      </c>
      <c r="I14" s="35" t="s">
        <v>43</v>
      </c>
      <c r="J14" s="138"/>
      <c r="K14" s="139"/>
      <c r="L14" s="138"/>
      <c r="M14" s="139"/>
      <c r="N14" s="198">
        <f t="shared" ref="N14:N77" si="1">J14+K14</f>
        <v>0</v>
      </c>
      <c r="O14" s="198">
        <f>J14+K14+L14+M14</f>
        <v>0</v>
      </c>
      <c r="P14" s="195">
        <f t="shared" ref="P14:P77" si="2">A14*N14</f>
        <v>0</v>
      </c>
      <c r="Q14" s="195">
        <f>O14*A14</f>
        <v>0</v>
      </c>
      <c r="R14" s="120"/>
      <c r="S14" s="164">
        <f>J14*_xlfn.XLOOKUP(B14,table!H:H,table!S:S)</f>
        <v>0</v>
      </c>
      <c r="T14" s="164"/>
      <c r="U14" s="164"/>
      <c r="V14" s="164"/>
      <c r="W14" s="164"/>
      <c r="X14" s="164">
        <f>SUM(S14:W14)</f>
        <v>0</v>
      </c>
      <c r="Y14" s="40"/>
      <c r="Z14" s="40"/>
    </row>
    <row r="15" spans="1:27" ht="15" x14ac:dyDescent="0.2">
      <c r="A15" s="6">
        <f>_xlfn.XLOOKUP(B15,table!H:H,table!P:P)</f>
        <v>250</v>
      </c>
      <c r="B15" s="34">
        <v>11008495</v>
      </c>
      <c r="C15" s="34" t="str">
        <f>_xlfn.XLOOKUP($B15,table!$H:$H,table!I:I)</f>
        <v>BaseLine® </v>
      </c>
      <c r="D15" s="94"/>
      <c r="E15" s="110"/>
      <c r="F15" s="110"/>
      <c r="G15" s="10" t="str">
        <f>_xlfn.XLOOKUP($B15,table!$H:$H,table!J:J)</f>
        <v>1 gal bottle</v>
      </c>
      <c r="H15" s="10" t="str">
        <f>_xlfn.XLOOKUP(B15,table!H:H,table!L:L)</f>
        <v xml:space="preserve">4 </v>
      </c>
      <c r="I15" s="35" t="s">
        <v>45</v>
      </c>
      <c r="J15" s="138"/>
      <c r="K15" s="139"/>
      <c r="L15" s="138"/>
      <c r="M15" s="139"/>
      <c r="N15" s="198">
        <f t="shared" si="1"/>
        <v>0</v>
      </c>
      <c r="O15" s="198">
        <f t="shared" ref="O15:O78" si="3">J15+K15+L15+M15</f>
        <v>0</v>
      </c>
      <c r="P15" s="195">
        <f t="shared" si="2"/>
        <v>0</v>
      </c>
      <c r="Q15" s="195">
        <f t="shared" ref="Q15:Q78" si="4">O15*A15</f>
        <v>0</v>
      </c>
      <c r="R15" s="120"/>
      <c r="S15" s="163"/>
      <c r="T15" s="163"/>
      <c r="U15" s="163"/>
      <c r="V15" s="163"/>
      <c r="W15" s="163"/>
      <c r="X15" s="163"/>
    </row>
    <row r="16" spans="1:27" ht="15" x14ac:dyDescent="0.2">
      <c r="A16" s="6">
        <f>_xlfn.XLOOKUP(B16,table!H:H,table!P:P)</f>
        <v>1250</v>
      </c>
      <c r="B16" s="34">
        <v>11008344</v>
      </c>
      <c r="C16" s="34" t="str">
        <f>_xlfn.XLOOKUP($B16,table!$H:$H,table!I:I)</f>
        <v>BaseLine® </v>
      </c>
      <c r="D16" s="94"/>
      <c r="E16" s="110"/>
      <c r="F16" s="110"/>
      <c r="G16" s="10" t="str">
        <f>_xlfn.XLOOKUP($B16,table!$H:$H,table!J:J)</f>
        <v>5 gal jug</v>
      </c>
      <c r="H16" s="10" t="str">
        <f>_xlfn.XLOOKUP(B16,table!H:H,table!L:L)</f>
        <v xml:space="preserve">5 </v>
      </c>
      <c r="I16" s="35" t="s">
        <v>45</v>
      </c>
      <c r="J16" s="138"/>
      <c r="K16" s="139"/>
      <c r="L16" s="138"/>
      <c r="M16" s="139"/>
      <c r="N16" s="198">
        <f t="shared" si="1"/>
        <v>0</v>
      </c>
      <c r="O16" s="198">
        <f t="shared" si="3"/>
        <v>0</v>
      </c>
      <c r="P16" s="195">
        <f t="shared" si="2"/>
        <v>0</v>
      </c>
      <c r="Q16" s="195">
        <f t="shared" si="4"/>
        <v>0</v>
      </c>
      <c r="R16" s="120"/>
      <c r="S16" s="163"/>
      <c r="T16" s="163"/>
      <c r="U16" s="163"/>
      <c r="V16" s="163"/>
      <c r="W16" s="163"/>
      <c r="X16" s="163"/>
    </row>
    <row r="17" spans="1:26" ht="15" x14ac:dyDescent="0.2">
      <c r="A17" s="6">
        <f>_xlfn.XLOOKUP(B17,table!H:H,table!P:P)</f>
        <v>25</v>
      </c>
      <c r="B17" s="36">
        <v>11008370</v>
      </c>
      <c r="C17" s="34" t="str">
        <f>_xlfn.XLOOKUP($B17,table!$H:$H,table!I:I)</f>
        <v>CB-80® Aerosol</v>
      </c>
      <c r="D17" s="94">
        <f>IFERROR(_xlfn.XLOOKUP(B17,table!H:H,table!T:T),"")</f>
        <v>1.08</v>
      </c>
      <c r="E17" s="111" t="s">
        <v>609</v>
      </c>
      <c r="F17" s="111" t="s">
        <v>603</v>
      </c>
      <c r="G17" s="10" t="str">
        <f>_xlfn.XLOOKUP($B17,table!$H:$H,table!J:J)</f>
        <v>17 oz aerosol</v>
      </c>
      <c r="H17" s="10" t="str">
        <f>_xlfn.XLOOKUP(B17,table!H:H,table!L:L)</f>
        <v>12</v>
      </c>
      <c r="I17" s="35" t="s">
        <v>46</v>
      </c>
      <c r="J17" s="138"/>
      <c r="K17" s="139"/>
      <c r="L17" s="138"/>
      <c r="M17" s="139"/>
      <c r="N17" s="198">
        <f t="shared" si="1"/>
        <v>0</v>
      </c>
      <c r="O17" s="198">
        <f t="shared" si="3"/>
        <v>0</v>
      </c>
      <c r="P17" s="195">
        <f t="shared" si="2"/>
        <v>0</v>
      </c>
      <c r="Q17" s="195">
        <f t="shared" si="4"/>
        <v>0</v>
      </c>
      <c r="R17" s="120"/>
      <c r="S17" s="164">
        <f>J17*_xlfn.XLOOKUP($B17,table!$H:$H,table!S:S)</f>
        <v>0</v>
      </c>
      <c r="T17" s="164">
        <f>$N17*(_xlfn.XLOOKUP($B17,table!$H:$H,table!$Q:$Q)*(_xlfn.XLOOKUP($T$3,table!$A:$A,table!$B:$B)))</f>
        <v>0</v>
      </c>
      <c r="U17" s="164">
        <f>L17*D17</f>
        <v>0</v>
      </c>
      <c r="V17" s="164">
        <f>L17*_xlfn.XLOOKUP($B17,table!$H:$H,table!U:U)</f>
        <v>0</v>
      </c>
      <c r="W17" s="164">
        <f>($O17*(_xlfn.XLOOKUP($B17,table!$H:$H,table!$Q:$Q)*(_xlfn.XLOOKUP($V$3,table!$A:$A,table!$B:$B))))-T17</f>
        <v>0</v>
      </c>
      <c r="X17" s="164">
        <f>SUM(S17:W17)</f>
        <v>0</v>
      </c>
    </row>
    <row r="18" spans="1:26" ht="15" x14ac:dyDescent="0.2">
      <c r="A18" s="6">
        <f>_xlfn.XLOOKUP(B18,table!H:H,table!P:P)</f>
        <v>25</v>
      </c>
      <c r="B18" s="34" t="s">
        <v>49</v>
      </c>
      <c r="C18" s="34" t="str">
        <f>_xlfn.XLOOKUP($B18,table!$H:$H,table!I:I)</f>
        <v>DeltaDust® Insecticide</v>
      </c>
      <c r="D18" s="94">
        <f>IFERROR(_xlfn.XLOOKUP(B18,table!H:H,table!T:T),"")</f>
        <v>0.87</v>
      </c>
      <c r="E18" s="111" t="s">
        <v>607</v>
      </c>
      <c r="F18" s="111" t="s">
        <v>607</v>
      </c>
      <c r="G18" s="10" t="str">
        <f>_xlfn.XLOOKUP($B18,table!$H:$H,table!J:J)</f>
        <v>1 lb. bottle</v>
      </c>
      <c r="H18" s="10" t="str">
        <f>_xlfn.XLOOKUP(B18,table!H:H,table!L:L)</f>
        <v>24</v>
      </c>
      <c r="I18" s="35" t="s">
        <v>48</v>
      </c>
      <c r="J18" s="138"/>
      <c r="K18" s="139"/>
      <c r="L18" s="138"/>
      <c r="M18" s="139"/>
      <c r="N18" s="198">
        <f t="shared" si="1"/>
        <v>0</v>
      </c>
      <c r="O18" s="198">
        <f t="shared" si="3"/>
        <v>0</v>
      </c>
      <c r="P18" s="195">
        <f t="shared" si="2"/>
        <v>0</v>
      </c>
      <c r="Q18" s="195">
        <f t="shared" si="4"/>
        <v>0</v>
      </c>
      <c r="R18" s="120"/>
      <c r="S18" s="163"/>
      <c r="T18" s="163"/>
      <c r="U18" s="164">
        <f>L18*D18</f>
        <v>0</v>
      </c>
      <c r="V18" s="164">
        <f>L18*_xlfn.XLOOKUP($B18,table!$H:$H,table!U:U)</f>
        <v>0</v>
      </c>
      <c r="W18" s="163"/>
      <c r="X18" s="164">
        <f>T18+S18+V18</f>
        <v>0</v>
      </c>
    </row>
    <row r="19" spans="1:26" ht="15" x14ac:dyDescent="0.2">
      <c r="A19" s="6">
        <f>_xlfn.XLOOKUP(B19,table!H:H,table!P:P)</f>
        <v>75</v>
      </c>
      <c r="B19" s="34" t="s">
        <v>47</v>
      </c>
      <c r="C19" s="34" t="str">
        <f>_xlfn.XLOOKUP($B19,table!$H:$H,table!I:I)</f>
        <v>DeltaDust® Insecticide</v>
      </c>
      <c r="D19" s="94"/>
      <c r="E19" s="110"/>
      <c r="F19" s="110"/>
      <c r="G19" s="10" t="str">
        <f>_xlfn.XLOOKUP($B19,table!$H:$H,table!J:J)</f>
        <v>5 lb. bottle</v>
      </c>
      <c r="H19" s="10" t="str">
        <f>_xlfn.XLOOKUP(B19,table!H:H,table!L:L)</f>
        <v xml:space="preserve">4 </v>
      </c>
      <c r="I19" s="35" t="s">
        <v>48</v>
      </c>
      <c r="J19" s="138"/>
      <c r="K19" s="139"/>
      <c r="L19" s="138"/>
      <c r="M19" s="139"/>
      <c r="N19" s="198">
        <f t="shared" si="1"/>
        <v>0</v>
      </c>
      <c r="O19" s="198">
        <f t="shared" si="3"/>
        <v>0</v>
      </c>
      <c r="P19" s="195">
        <f t="shared" si="2"/>
        <v>0</v>
      </c>
      <c r="Q19" s="195">
        <f t="shared" si="4"/>
        <v>0</v>
      </c>
      <c r="R19" s="120"/>
      <c r="S19" s="163"/>
      <c r="T19" s="163"/>
      <c r="U19" s="163"/>
      <c r="V19" s="163"/>
      <c r="W19" s="163"/>
      <c r="X19" s="163"/>
    </row>
    <row r="20" spans="1:26" ht="15" x14ac:dyDescent="0.2">
      <c r="A20" s="6">
        <f>_xlfn.XLOOKUP(B20,table!H:H,table!P:P)</f>
        <v>50</v>
      </c>
      <c r="B20" s="36" t="s">
        <v>50</v>
      </c>
      <c r="C20" s="34" t="str">
        <f>_xlfn.XLOOKUP($B20,table!$H:$H,table!I:I)</f>
        <v>DeltaGard® G Granules</v>
      </c>
      <c r="D20" s="94">
        <f>IFERROR(_xlfn.XLOOKUP(B20,table!H:H,table!T:T),"")</f>
        <v>1.7</v>
      </c>
      <c r="E20" s="111" t="s">
        <v>609</v>
      </c>
      <c r="F20" s="111" t="s">
        <v>603</v>
      </c>
      <c r="G20" s="10" t="str">
        <f>_xlfn.XLOOKUP($B20,table!$H:$H,table!J:J)</f>
        <v>20 lb bag</v>
      </c>
      <c r="H20" s="10" t="str">
        <f>_xlfn.XLOOKUP(B20,table!H:H,table!L:L)</f>
        <v>56</v>
      </c>
      <c r="I20" s="35" t="s">
        <v>51</v>
      </c>
      <c r="J20" s="138"/>
      <c r="K20" s="139"/>
      <c r="L20" s="138"/>
      <c r="M20" s="139"/>
      <c r="N20" s="198">
        <f t="shared" si="1"/>
        <v>0</v>
      </c>
      <c r="O20" s="198">
        <f t="shared" si="3"/>
        <v>0</v>
      </c>
      <c r="P20" s="195">
        <f t="shared" si="2"/>
        <v>0</v>
      </c>
      <c r="Q20" s="195">
        <f t="shared" si="4"/>
        <v>0</v>
      </c>
      <c r="R20" s="120"/>
      <c r="S20" s="164">
        <f>J20*_xlfn.XLOOKUP(B20,table!H:H,table!S:S)</f>
        <v>0</v>
      </c>
      <c r="T20" s="164">
        <f>$N20*(_xlfn.XLOOKUP($B20,table!$H:$H,table!Q:Q)*(_xlfn.XLOOKUP($T$3,table!$A:$A,table!$B:$B)))</f>
        <v>0</v>
      </c>
      <c r="U20" s="164">
        <f>L20*D20</f>
        <v>0</v>
      </c>
      <c r="V20" s="164">
        <f>L20*_xlfn.XLOOKUP($B20,table!$H:$H,table!U:U)</f>
        <v>0</v>
      </c>
      <c r="W20" s="164">
        <f>($O20*(_xlfn.XLOOKUP($B20,table!$H:$H,table!$Q:$Q)*(_xlfn.XLOOKUP($V$3,table!$A:$A,table!$B:$B))))-T20</f>
        <v>0</v>
      </c>
      <c r="X20" s="164">
        <f>SUM(S20:W20)</f>
        <v>0</v>
      </c>
    </row>
    <row r="21" spans="1:26" ht="15" x14ac:dyDescent="0.25">
      <c r="A21" s="6">
        <f>_xlfn.XLOOKUP(B21,table!H:H,table!P:P)</f>
        <v>10</v>
      </c>
      <c r="B21" s="34">
        <v>11008506</v>
      </c>
      <c r="C21" s="34" t="str">
        <f>_xlfn.XLOOKUP($B21,table!$H:$H,table!I:I)</f>
        <v>D-Foam® Aerosol</v>
      </c>
      <c r="D21" s="94"/>
      <c r="E21" s="112"/>
      <c r="F21" s="112"/>
      <c r="G21" s="10" t="str">
        <f>_xlfn.XLOOKUP($B21,table!$H:$H,table!J:J)</f>
        <v>17 oz aerosol</v>
      </c>
      <c r="H21" s="10" t="str">
        <f>_xlfn.XLOOKUP(B21,table!H:H,table!L:L)</f>
        <v>12</v>
      </c>
      <c r="I21" s="35" t="s">
        <v>45</v>
      </c>
      <c r="J21" s="138"/>
      <c r="K21" s="139"/>
      <c r="L21" s="138"/>
      <c r="M21" s="139"/>
      <c r="N21" s="198">
        <f t="shared" si="1"/>
        <v>0</v>
      </c>
      <c r="O21" s="198">
        <f t="shared" si="3"/>
        <v>0</v>
      </c>
      <c r="P21" s="195">
        <f t="shared" si="2"/>
        <v>0</v>
      </c>
      <c r="Q21" s="195">
        <f t="shared" si="4"/>
        <v>0</v>
      </c>
      <c r="R21" s="120"/>
      <c r="S21" s="163"/>
      <c r="T21" s="164"/>
      <c r="U21" s="163"/>
      <c r="V21" s="163"/>
      <c r="W21" s="163"/>
      <c r="X21" s="163"/>
    </row>
    <row r="22" spans="1:26" ht="15" x14ac:dyDescent="0.2">
      <c r="A22" s="6">
        <f>_xlfn.XLOOKUP(B22,table!H:H,table!P:P)</f>
        <v>10</v>
      </c>
      <c r="B22" s="34">
        <v>11008533</v>
      </c>
      <c r="C22" s="34" t="str">
        <f>_xlfn.XLOOKUP($B22,table!$H:$H,table!I:I)</f>
        <v>D-Force® Aerosol</v>
      </c>
      <c r="D22" s="94">
        <f>IFERROR(_xlfn.XLOOKUP(B22,table!H:H,table!T:T),"")</f>
        <v>1.29</v>
      </c>
      <c r="E22" s="111" t="s">
        <v>607</v>
      </c>
      <c r="F22" s="111" t="s">
        <v>607</v>
      </c>
      <c r="G22" s="10" t="str">
        <f>_xlfn.XLOOKUP($B22,table!$H:$H,table!J:J)</f>
        <v>14 oz aerosol</v>
      </c>
      <c r="H22" s="10" t="str">
        <f>_xlfn.XLOOKUP(B22,table!H:H,table!L:L)</f>
        <v>12</v>
      </c>
      <c r="I22" s="35" t="s">
        <v>46</v>
      </c>
      <c r="J22" s="138"/>
      <c r="K22" s="139"/>
      <c r="L22" s="138"/>
      <c r="M22" s="139"/>
      <c r="N22" s="198">
        <f t="shared" si="1"/>
        <v>0</v>
      </c>
      <c r="O22" s="198">
        <f t="shared" si="3"/>
        <v>0</v>
      </c>
      <c r="P22" s="195">
        <f t="shared" si="2"/>
        <v>0</v>
      </c>
      <c r="Q22" s="195">
        <f t="shared" si="4"/>
        <v>0</v>
      </c>
      <c r="R22" s="120"/>
      <c r="S22" s="163"/>
      <c r="T22" s="164"/>
      <c r="U22" s="164">
        <f>L22*D22</f>
        <v>0</v>
      </c>
      <c r="V22" s="164">
        <f>L22*_xlfn.XLOOKUP($B22,table!$H:$H,table!U:U)</f>
        <v>0</v>
      </c>
      <c r="W22" s="163"/>
      <c r="X22" s="164">
        <f>T22+S22+V22</f>
        <v>0</v>
      </c>
      <c r="Y22" s="11"/>
      <c r="Z22" s="11"/>
    </row>
    <row r="23" spans="1:26" ht="15" x14ac:dyDescent="0.2">
      <c r="A23" s="6">
        <f>_xlfn.XLOOKUP(B23,table!H:H,table!P:P)</f>
        <v>100</v>
      </c>
      <c r="B23" s="2">
        <v>11008439</v>
      </c>
      <c r="C23" s="34" t="str">
        <f>_xlfn.XLOOKUP($B23,table!$H:$H,table!I:I)</f>
        <v>Dragnet® SFR </v>
      </c>
      <c r="D23" s="94">
        <f>IFERROR(_xlfn.XLOOKUP(B23,table!H:H,table!T:T),"")</f>
        <v>4.8099999999999996</v>
      </c>
      <c r="E23" s="111" t="s">
        <v>607</v>
      </c>
      <c r="F23" s="111" t="s">
        <v>607</v>
      </c>
      <c r="G23" s="10" t="str">
        <f>_xlfn.XLOOKUP($B23,table!$H:$H,table!J:J)</f>
        <v>1.25 gal bottle</v>
      </c>
      <c r="H23" s="10" t="str">
        <f>_xlfn.XLOOKUP(B23,table!H:H,table!L:L)</f>
        <v xml:space="preserve">4 </v>
      </c>
      <c r="I23" s="35" t="s">
        <v>43</v>
      </c>
      <c r="J23" s="138"/>
      <c r="K23" s="139"/>
      <c r="L23" s="138"/>
      <c r="M23" s="139"/>
      <c r="N23" s="198">
        <f t="shared" si="1"/>
        <v>0</v>
      </c>
      <c r="O23" s="198">
        <f t="shared" si="3"/>
        <v>0</v>
      </c>
      <c r="P23" s="195">
        <f t="shared" si="2"/>
        <v>0</v>
      </c>
      <c r="Q23" s="195">
        <f t="shared" si="4"/>
        <v>0</v>
      </c>
      <c r="R23" s="120"/>
      <c r="S23" s="163"/>
      <c r="T23" s="164"/>
      <c r="U23" s="164">
        <f>L23*D23</f>
        <v>0</v>
      </c>
      <c r="V23" s="164">
        <f>L23*_xlfn.XLOOKUP($B23,table!$H:$H,table!U:U)</f>
        <v>0</v>
      </c>
      <c r="W23" s="163"/>
      <c r="X23" s="164">
        <f>T23+S23+V23</f>
        <v>0</v>
      </c>
    </row>
    <row r="24" spans="1:26" ht="15" x14ac:dyDescent="0.2">
      <c r="A24" s="6">
        <f>_xlfn.XLOOKUP(B24,table!H:H,table!P:P)</f>
        <v>1250</v>
      </c>
      <c r="B24" s="36">
        <v>11015390</v>
      </c>
      <c r="C24" s="34" t="str">
        <f>_xlfn.XLOOKUP($B24,table!$H:$H,table!I:I)</f>
        <v>Durentis®</v>
      </c>
      <c r="D24" s="94"/>
      <c r="E24" s="113" t="s">
        <v>567</v>
      </c>
      <c r="F24" s="111" t="s">
        <v>604</v>
      </c>
      <c r="G24" s="10" t="str">
        <f>_xlfn.XLOOKUP($B24,table!$H:$H,table!J:J)</f>
        <v>16 oz bottle </v>
      </c>
      <c r="H24" s="10" t="str">
        <f>_xlfn.XLOOKUP(B24,table!H:H,table!L:L)</f>
        <v xml:space="preserve">4 </v>
      </c>
      <c r="I24" s="35" t="s">
        <v>41</v>
      </c>
      <c r="J24" s="138"/>
      <c r="K24" s="139"/>
      <c r="L24" s="138"/>
      <c r="M24" s="139"/>
      <c r="N24" s="198">
        <f t="shared" si="1"/>
        <v>0</v>
      </c>
      <c r="O24" s="198">
        <f t="shared" si="3"/>
        <v>0</v>
      </c>
      <c r="P24" s="195">
        <f t="shared" si="2"/>
        <v>0</v>
      </c>
      <c r="Q24" s="195">
        <f t="shared" si="4"/>
        <v>0</v>
      </c>
      <c r="R24" s="120"/>
      <c r="S24" s="164">
        <f>J24*_xlfn.XLOOKUP(B24,table!H:H,table!S:S)</f>
        <v>0</v>
      </c>
      <c r="T24" s="164">
        <f>$N24*(_xlfn.XLOOKUP($B24,table!$H:$H,table!Q:Q)*(_xlfn.XLOOKUP($T$3,table!$A:$A,table!$B:$B)))</f>
        <v>0</v>
      </c>
      <c r="U24" s="164"/>
      <c r="V24" s="164"/>
      <c r="W24" s="164">
        <f>($O24*(_xlfn.XLOOKUP($B24,table!$H:$H,table!$Q:$Q)*(_xlfn.XLOOKUP($V$3,table!$A:$A,table!$B:$B))))-T24</f>
        <v>0</v>
      </c>
      <c r="X24" s="164">
        <f t="shared" ref="X24:X27" si="5">SUM(S24:W24)</f>
        <v>0</v>
      </c>
    </row>
    <row r="25" spans="1:26" ht="15" x14ac:dyDescent="0.2">
      <c r="A25" s="6">
        <f>_xlfn.XLOOKUP(B25,table!H:H,table!P:P)</f>
        <v>2500</v>
      </c>
      <c r="B25" s="36">
        <v>11015391</v>
      </c>
      <c r="C25" s="34" t="str">
        <f>_xlfn.XLOOKUP($B25,table!$H:$H,table!I:I)</f>
        <v>Durentis®</v>
      </c>
      <c r="D25" s="94"/>
      <c r="E25" s="113" t="s">
        <v>567</v>
      </c>
      <c r="F25" s="111" t="s">
        <v>604</v>
      </c>
      <c r="G25" s="10" t="str">
        <f>_xlfn.XLOOKUP($B25,table!$H:$H,table!J:J)</f>
        <v> 64 oz bottle </v>
      </c>
      <c r="H25" s="10" t="str">
        <f>_xlfn.XLOOKUP(B25,table!H:H,table!L:L)</f>
        <v xml:space="preserve">4 </v>
      </c>
      <c r="I25" s="35" t="s">
        <v>41</v>
      </c>
      <c r="J25" s="138"/>
      <c r="K25" s="139"/>
      <c r="L25" s="138"/>
      <c r="M25" s="139"/>
      <c r="N25" s="198">
        <f t="shared" si="1"/>
        <v>0</v>
      </c>
      <c r="O25" s="198">
        <f t="shared" si="3"/>
        <v>0</v>
      </c>
      <c r="P25" s="195">
        <f t="shared" si="2"/>
        <v>0</v>
      </c>
      <c r="Q25" s="195">
        <f t="shared" si="4"/>
        <v>0</v>
      </c>
      <c r="R25" s="120"/>
      <c r="S25" s="164">
        <f>J25*_xlfn.XLOOKUP(B25,table!H:H,table!S:S)</f>
        <v>0</v>
      </c>
      <c r="T25" s="164">
        <f>$N25*(_xlfn.XLOOKUP($B25,table!$H:$H,table!Q:Q)*(_xlfn.XLOOKUP($T$3,table!$A:$A,table!$B:$B)))</f>
        <v>0</v>
      </c>
      <c r="U25" s="164"/>
      <c r="V25" s="164"/>
      <c r="W25" s="164">
        <f>($O25*(_xlfn.XLOOKUP($B25,table!$H:$H,table!$Q:$Q)*(_xlfn.XLOOKUP($V$3,table!$A:$A,table!$B:$B))))-T25</f>
        <v>0</v>
      </c>
      <c r="X25" s="164">
        <f t="shared" si="5"/>
        <v>0</v>
      </c>
    </row>
    <row r="26" spans="1:26" ht="15" x14ac:dyDescent="0.2">
      <c r="A26" s="6">
        <f>_xlfn.XLOOKUP(B26,table!H:H,table!P:P)</f>
        <v>75</v>
      </c>
      <c r="B26" s="36" t="s">
        <v>52</v>
      </c>
      <c r="C26" s="34" t="str">
        <f>_xlfn.XLOOKUP($B26,table!$H:$H,table!I:I)</f>
        <v>Durentis® on Fertilizer 0.058%</v>
      </c>
      <c r="D26" s="94"/>
      <c r="E26" s="111"/>
      <c r="F26" s="111" t="s">
        <v>605</v>
      </c>
      <c r="G26" s="10" t="str">
        <f>_xlfn.XLOOKUP($B26,table!$H:$H,table!J:J)</f>
        <v>50lb bag</v>
      </c>
      <c r="H26" s="10"/>
      <c r="I26" s="35"/>
      <c r="J26" s="138"/>
      <c r="K26" s="139"/>
      <c r="L26" s="138"/>
      <c r="M26" s="139"/>
      <c r="N26" s="198">
        <f t="shared" si="1"/>
        <v>0</v>
      </c>
      <c r="O26" s="198">
        <f t="shared" si="3"/>
        <v>0</v>
      </c>
      <c r="P26" s="195">
        <f t="shared" si="2"/>
        <v>0</v>
      </c>
      <c r="Q26" s="195">
        <f t="shared" si="4"/>
        <v>0</v>
      </c>
      <c r="R26" s="120"/>
      <c r="S26" s="164">
        <f>J26*_xlfn.XLOOKUP(B26,table!H:H,table!S:S)</f>
        <v>0</v>
      </c>
      <c r="T26" s="169"/>
      <c r="U26" s="164"/>
      <c r="V26" s="164"/>
      <c r="W26" s="164"/>
      <c r="X26" s="164">
        <f t="shared" si="5"/>
        <v>0</v>
      </c>
    </row>
    <row r="27" spans="1:26" ht="15" x14ac:dyDescent="0.2">
      <c r="A27" s="6">
        <f>_xlfn.XLOOKUP(B27,table!H:H,table!P:P)</f>
        <v>75</v>
      </c>
      <c r="B27" s="36" t="s">
        <v>53</v>
      </c>
      <c r="C27" s="34" t="str">
        <f>_xlfn.XLOOKUP($B27,table!$H:$H,table!I:I)</f>
        <v>Durentis® on Fertilizer 0.067%</v>
      </c>
      <c r="D27" s="94"/>
      <c r="E27" s="111"/>
      <c r="F27" s="111" t="s">
        <v>605</v>
      </c>
      <c r="G27" s="10" t="str">
        <f>_xlfn.XLOOKUP($B27,table!$H:$H,table!J:J)</f>
        <v>50lb bag</v>
      </c>
      <c r="H27" s="10"/>
      <c r="I27" s="35"/>
      <c r="J27" s="138"/>
      <c r="K27" s="139"/>
      <c r="L27" s="138"/>
      <c r="M27" s="139"/>
      <c r="N27" s="198">
        <f t="shared" si="1"/>
        <v>0</v>
      </c>
      <c r="O27" s="198">
        <f t="shared" si="3"/>
        <v>0</v>
      </c>
      <c r="P27" s="195">
        <f t="shared" si="2"/>
        <v>0</v>
      </c>
      <c r="Q27" s="195">
        <f t="shared" si="4"/>
        <v>0</v>
      </c>
      <c r="R27" s="120"/>
      <c r="S27" s="164">
        <f>J27*_xlfn.XLOOKUP(B27,table!H:H,table!S:S)</f>
        <v>0</v>
      </c>
      <c r="T27" s="164"/>
      <c r="U27" s="164"/>
      <c r="V27" s="164"/>
      <c r="W27" s="164"/>
      <c r="X27" s="164">
        <f t="shared" si="5"/>
        <v>0</v>
      </c>
    </row>
    <row r="28" spans="1:26" ht="15" x14ac:dyDescent="0.25">
      <c r="A28" s="6">
        <f>_xlfn.XLOOKUP(B28,table!H:H,table!P:P)</f>
        <v>250</v>
      </c>
      <c r="B28" s="34" t="s">
        <v>54</v>
      </c>
      <c r="C28" s="34" t="str">
        <f>_xlfn.XLOOKUP($B28,table!$H:$H,table!I:I)</f>
        <v>Dylox® 420 SL</v>
      </c>
      <c r="D28" s="94"/>
      <c r="E28" s="112"/>
      <c r="F28" s="112"/>
      <c r="G28" s="10" t="str">
        <f>_xlfn.XLOOKUP($B28,table!$H:$H,table!J:J)</f>
        <v>2.5 gal bottle</v>
      </c>
      <c r="H28" s="10" t="str">
        <f>_xlfn.XLOOKUP(B28,table!H:H,table!L:L)</f>
        <v xml:space="preserve">2 </v>
      </c>
      <c r="I28" s="35" t="s">
        <v>41</v>
      </c>
      <c r="J28" s="138"/>
      <c r="K28" s="139"/>
      <c r="L28" s="138"/>
      <c r="M28" s="139"/>
      <c r="N28" s="198">
        <f t="shared" si="1"/>
        <v>0</v>
      </c>
      <c r="O28" s="198">
        <f t="shared" si="3"/>
        <v>0</v>
      </c>
      <c r="P28" s="195">
        <f t="shared" si="2"/>
        <v>0</v>
      </c>
      <c r="Q28" s="195">
        <f t="shared" si="4"/>
        <v>0</v>
      </c>
      <c r="R28" s="120"/>
      <c r="S28" s="163"/>
      <c r="T28" s="163"/>
      <c r="U28" s="163"/>
      <c r="V28" s="163"/>
      <c r="W28" s="163"/>
      <c r="X28" s="163"/>
    </row>
    <row r="29" spans="1:26" ht="15" x14ac:dyDescent="0.25">
      <c r="A29" s="6">
        <f>_xlfn.XLOOKUP(B29,table!H:H,table!P:P)</f>
        <v>75</v>
      </c>
      <c r="B29" s="34" t="s">
        <v>55</v>
      </c>
      <c r="C29" s="34" t="str">
        <f>_xlfn.XLOOKUP($B29,table!$H:$H,table!I:I)</f>
        <v>Dylox® 6.2 G</v>
      </c>
      <c r="D29" s="94"/>
      <c r="E29" s="112"/>
      <c r="F29" s="112"/>
      <c r="G29" s="10" t="str">
        <f>_xlfn.XLOOKUP($B29,table!$H:$H,table!J:J)</f>
        <v>30 lb bag</v>
      </c>
      <c r="H29" s="10" t="str">
        <f>_xlfn.XLOOKUP(B29,table!H:H,table!L:L)</f>
        <v>60</v>
      </c>
      <c r="I29" s="35" t="s">
        <v>41</v>
      </c>
      <c r="J29" s="138"/>
      <c r="K29" s="139"/>
      <c r="L29" s="138"/>
      <c r="M29" s="139"/>
      <c r="N29" s="198">
        <f t="shared" si="1"/>
        <v>0</v>
      </c>
      <c r="O29" s="198">
        <f t="shared" si="3"/>
        <v>0</v>
      </c>
      <c r="P29" s="195">
        <f t="shared" si="2"/>
        <v>0</v>
      </c>
      <c r="Q29" s="195">
        <f t="shared" si="4"/>
        <v>0</v>
      </c>
      <c r="R29" s="120"/>
      <c r="S29" s="163"/>
      <c r="T29" s="163"/>
      <c r="U29" s="163"/>
      <c r="V29" s="163"/>
      <c r="W29" s="163"/>
      <c r="X29" s="163"/>
    </row>
    <row r="30" spans="1:26" ht="15" x14ac:dyDescent="0.25">
      <c r="A30" s="6">
        <f>_xlfn.XLOOKUP(B30,table!H:H,table!P:P)</f>
        <v>25</v>
      </c>
      <c r="B30" s="34">
        <v>11015757</v>
      </c>
      <c r="C30" s="34" t="str">
        <f>_xlfn.XLOOKUP($B30,table!$H:$H,table!I:I)</f>
        <v>Endius® Cockroach Gel Bait</v>
      </c>
      <c r="D30" s="94"/>
      <c r="E30" s="112"/>
      <c r="F30" s="112"/>
      <c r="G30" s="10" t="str">
        <f>_xlfn.XLOOKUP($B30,table!$H:$H,table!J:J)</f>
        <v>Syringe</v>
      </c>
      <c r="H30" s="10" t="str">
        <f>_xlfn.XLOOKUP(B30,table!H:H,table!L:L)</f>
        <v>20</v>
      </c>
      <c r="I30" s="35" t="s">
        <v>56</v>
      </c>
      <c r="J30" s="138"/>
      <c r="K30" s="139"/>
      <c r="L30" s="138"/>
      <c r="M30" s="139"/>
      <c r="N30" s="198">
        <f t="shared" si="1"/>
        <v>0</v>
      </c>
      <c r="O30" s="198">
        <f t="shared" si="3"/>
        <v>0</v>
      </c>
      <c r="P30" s="195">
        <f t="shared" si="2"/>
        <v>0</v>
      </c>
      <c r="Q30" s="195">
        <f t="shared" si="4"/>
        <v>0</v>
      </c>
      <c r="R30" s="120"/>
      <c r="S30" s="163"/>
      <c r="T30" s="163"/>
      <c r="U30" s="163"/>
      <c r="V30" s="163"/>
      <c r="W30" s="163"/>
      <c r="X30" s="163"/>
    </row>
    <row r="31" spans="1:26" ht="15" x14ac:dyDescent="0.25">
      <c r="A31" s="6">
        <f>_xlfn.XLOOKUP(B31,table!H:H,table!P:P)</f>
        <v>500</v>
      </c>
      <c r="B31" s="37" t="s">
        <v>57</v>
      </c>
      <c r="C31" s="34" t="str">
        <f>_xlfn.XLOOKUP($B31,table!$H:$H,table!I:I)</f>
        <v>Forbid®</v>
      </c>
      <c r="D31" s="94"/>
      <c r="E31" s="112"/>
      <c r="F31" s="112"/>
      <c r="G31" s="10" t="str">
        <f>_xlfn.XLOOKUP($B31,table!$H:$H,table!J:J)</f>
        <v>8 oz bottle</v>
      </c>
      <c r="H31" s="10" t="str">
        <f>_xlfn.XLOOKUP(B31,table!H:H,table!L:L)</f>
        <v xml:space="preserve">6 </v>
      </c>
      <c r="I31" s="35" t="s">
        <v>41</v>
      </c>
      <c r="J31" s="138"/>
      <c r="K31" s="139"/>
      <c r="L31" s="138"/>
      <c r="M31" s="139"/>
      <c r="N31" s="198">
        <f t="shared" si="1"/>
        <v>0</v>
      </c>
      <c r="O31" s="198">
        <f t="shared" si="3"/>
        <v>0</v>
      </c>
      <c r="P31" s="195">
        <f t="shared" si="2"/>
        <v>0</v>
      </c>
      <c r="Q31" s="195">
        <f t="shared" si="4"/>
        <v>0</v>
      </c>
      <c r="R31" s="120"/>
      <c r="S31" s="163"/>
      <c r="T31" s="163"/>
      <c r="U31" s="163"/>
      <c r="V31" s="163"/>
      <c r="W31" s="163"/>
      <c r="X31" s="163"/>
    </row>
    <row r="32" spans="1:26" ht="15" x14ac:dyDescent="0.25">
      <c r="A32" s="6">
        <f>_xlfn.XLOOKUP(B32,table!H:H,table!P:P)</f>
        <v>10</v>
      </c>
      <c r="B32" s="34" t="s">
        <v>61</v>
      </c>
      <c r="C32" s="34" t="str">
        <f>_xlfn.XLOOKUP($B32,table!$H:$H,table!I:I)</f>
        <v>Maxforce® Complete Granular Bait</v>
      </c>
      <c r="D32" s="94"/>
      <c r="E32" s="112"/>
      <c r="F32" s="112"/>
      <c r="G32" s="10" t="str">
        <f>_xlfn.XLOOKUP($B32,table!$H:$H,table!J:J)</f>
        <v>8 oz bottle</v>
      </c>
      <c r="H32" s="10" t="str">
        <f>_xlfn.XLOOKUP(B32,table!H:H,table!L:L)</f>
        <v xml:space="preserve">6 </v>
      </c>
      <c r="I32" s="35" t="s">
        <v>60</v>
      </c>
      <c r="J32" s="138"/>
      <c r="K32" s="139"/>
      <c r="L32" s="138"/>
      <c r="M32" s="139"/>
      <c r="N32" s="198">
        <f t="shared" si="1"/>
        <v>0</v>
      </c>
      <c r="O32" s="198">
        <f t="shared" si="3"/>
        <v>0</v>
      </c>
      <c r="P32" s="195">
        <f t="shared" si="2"/>
        <v>0</v>
      </c>
      <c r="Q32" s="195">
        <f t="shared" si="4"/>
        <v>0</v>
      </c>
      <c r="R32" s="120"/>
      <c r="S32" s="163"/>
      <c r="T32" s="163"/>
      <c r="U32" s="164"/>
      <c r="V32" s="163"/>
      <c r="W32" s="163"/>
      <c r="X32" s="163"/>
    </row>
    <row r="33" spans="1:24" ht="15" x14ac:dyDescent="0.2">
      <c r="A33" s="6">
        <f>_xlfn.XLOOKUP(B33,table!H:H,table!P:P)</f>
        <v>75</v>
      </c>
      <c r="B33" s="36" t="s">
        <v>58</v>
      </c>
      <c r="C33" s="34" t="str">
        <f>_xlfn.XLOOKUP($B33,table!$H:$H,table!I:I)</f>
        <v>Maxforce® Complete Granular Bait</v>
      </c>
      <c r="D33" s="94">
        <f>IFERROR(_xlfn.XLOOKUP(B33,table!H:H,table!T:T),"")</f>
        <v>3.49</v>
      </c>
      <c r="E33" s="111" t="s">
        <v>609</v>
      </c>
      <c r="F33" s="111" t="s">
        <v>609</v>
      </c>
      <c r="G33" s="10" t="str">
        <f>_xlfn.XLOOKUP($B33,table!$H:$H,table!J:J)</f>
        <v>4 lb. bottle</v>
      </c>
      <c r="H33" s="10" t="str">
        <f>_xlfn.XLOOKUP(B33,table!H:H,table!L:L)</f>
        <v xml:space="preserve">6 </v>
      </c>
      <c r="I33" s="35" t="s">
        <v>60</v>
      </c>
      <c r="J33" s="138"/>
      <c r="K33" s="139"/>
      <c r="L33" s="138"/>
      <c r="M33" s="139"/>
      <c r="N33" s="198">
        <f t="shared" si="1"/>
        <v>0</v>
      </c>
      <c r="O33" s="198">
        <f t="shared" si="3"/>
        <v>0</v>
      </c>
      <c r="P33" s="195">
        <f t="shared" si="2"/>
        <v>0</v>
      </c>
      <c r="Q33" s="195">
        <f t="shared" si="4"/>
        <v>0</v>
      </c>
      <c r="R33" s="120"/>
      <c r="S33" s="164"/>
      <c r="T33" s="164">
        <f>$N33*(_xlfn.XLOOKUP($B33,table!$H:$H,table!Q:Q)*(_xlfn.XLOOKUP($T$3,table!$A:$A,table!$B:$B)))</f>
        <v>0</v>
      </c>
      <c r="U33" s="164">
        <f>L33*D33</f>
        <v>0</v>
      </c>
      <c r="V33" s="164">
        <f>L33*_xlfn.XLOOKUP($B33,table!$H:$H,table!U:U)</f>
        <v>0</v>
      </c>
      <c r="W33" s="164">
        <f>($O33*(_xlfn.XLOOKUP($B33,table!$H:$H,table!$Q:$Q)*(_xlfn.XLOOKUP($V$3,table!$A:$A,table!$B:$B))))-T33</f>
        <v>0</v>
      </c>
      <c r="X33" s="164">
        <f>SUM(S33:W33)</f>
        <v>0</v>
      </c>
    </row>
    <row r="34" spans="1:24" ht="15" x14ac:dyDescent="0.25">
      <c r="A34" s="6">
        <f>_xlfn.XLOOKUP(B34,table!H:H,table!P:P)</f>
        <v>500</v>
      </c>
      <c r="B34" s="34" t="s">
        <v>62</v>
      </c>
      <c r="C34" s="34" t="str">
        <f>_xlfn.XLOOKUP($B34,table!$H:$H,table!I:I)</f>
        <v>Maxforce® Complete Granular Bait</v>
      </c>
      <c r="D34" s="94"/>
      <c r="E34" s="112"/>
      <c r="F34" s="112"/>
      <c r="G34" s="10" t="str">
        <f>_xlfn.XLOOKUP($B34,table!$H:$H,table!J:J)</f>
        <v>25 lb. bag</v>
      </c>
      <c r="H34" s="10" t="str">
        <f>_xlfn.XLOOKUP(B34,table!H:H,table!L:L)</f>
        <v>20</v>
      </c>
      <c r="I34" s="35" t="s">
        <v>60</v>
      </c>
      <c r="J34" s="138"/>
      <c r="K34" s="139"/>
      <c r="L34" s="138"/>
      <c r="M34" s="139"/>
      <c r="N34" s="198">
        <f t="shared" si="1"/>
        <v>0</v>
      </c>
      <c r="O34" s="198">
        <f t="shared" si="3"/>
        <v>0</v>
      </c>
      <c r="P34" s="195">
        <f t="shared" si="2"/>
        <v>0</v>
      </c>
      <c r="Q34" s="195">
        <f t="shared" si="4"/>
        <v>0</v>
      </c>
      <c r="R34" s="120"/>
      <c r="S34" s="163"/>
      <c r="T34" s="163"/>
      <c r="U34" s="163"/>
      <c r="V34" s="163"/>
      <c r="W34" s="163"/>
      <c r="X34" s="163"/>
    </row>
    <row r="35" spans="1:24" ht="15" x14ac:dyDescent="0.25">
      <c r="A35" s="6">
        <f>_xlfn.XLOOKUP(B35,table!H:H,table!P:P)</f>
        <v>50</v>
      </c>
      <c r="B35" s="34" t="s">
        <v>63</v>
      </c>
      <c r="C35" s="34" t="str">
        <f>_xlfn.XLOOKUP($B35,table!$H:$H,table!I:I)</f>
        <v>Maxforce® FC Ant Killer Bait Stations</v>
      </c>
      <c r="D35" s="94"/>
      <c r="E35" s="112"/>
      <c r="F35" s="112"/>
      <c r="G35" s="10" t="str">
        <f>_xlfn.XLOOKUP($B35,table!$H:$H,table!J:J)</f>
        <v>24 stations</v>
      </c>
      <c r="H35" s="10" t="str">
        <f>_xlfn.XLOOKUP(B35,table!H:H,table!L:L)</f>
        <v xml:space="preserve">4 </v>
      </c>
      <c r="I35" s="35" t="s">
        <v>60</v>
      </c>
      <c r="J35" s="138"/>
      <c r="K35" s="139"/>
      <c r="L35" s="138"/>
      <c r="M35" s="139"/>
      <c r="N35" s="198">
        <f t="shared" si="1"/>
        <v>0</v>
      </c>
      <c r="O35" s="198">
        <f t="shared" si="3"/>
        <v>0</v>
      </c>
      <c r="P35" s="195">
        <f t="shared" si="2"/>
        <v>0</v>
      </c>
      <c r="Q35" s="195">
        <f t="shared" si="4"/>
        <v>0</v>
      </c>
      <c r="R35" s="120"/>
      <c r="S35" s="163"/>
      <c r="T35" s="163"/>
      <c r="U35" s="163"/>
      <c r="V35" s="163"/>
      <c r="W35" s="163"/>
      <c r="X35" s="163"/>
    </row>
    <row r="36" spans="1:24" ht="15" x14ac:dyDescent="0.2">
      <c r="A36" s="6">
        <f>_xlfn.XLOOKUP(B36,table!H:H,table!P:P)</f>
        <v>10</v>
      </c>
      <c r="B36" s="36" t="s">
        <v>64</v>
      </c>
      <c r="C36" s="34" t="str">
        <f>_xlfn.XLOOKUP($B36,table!$H:$H,table!I:I)</f>
        <v>Maxforce® FC Magnum Roach Bait</v>
      </c>
      <c r="D36" s="94">
        <f>IFERROR(_xlfn.XLOOKUP(B36,table!H:H,table!T:T),"")</f>
        <v>0.49</v>
      </c>
      <c r="E36" s="111" t="s">
        <v>609</v>
      </c>
      <c r="F36" s="111" t="s">
        <v>609</v>
      </c>
      <c r="G36" s="10" t="str">
        <f>_xlfn.XLOOKUP($B36,table!$H:$H,table!J:J)</f>
        <v>33g reservoirs</v>
      </c>
      <c r="H36" s="10" t="str">
        <f>_xlfn.XLOOKUP(B36,table!H:H,table!L:L)</f>
        <v>12</v>
      </c>
      <c r="I36" s="35" t="s">
        <v>56</v>
      </c>
      <c r="J36" s="138"/>
      <c r="K36" s="139"/>
      <c r="L36" s="138"/>
      <c r="M36" s="139"/>
      <c r="N36" s="198">
        <f t="shared" si="1"/>
        <v>0</v>
      </c>
      <c r="O36" s="198">
        <f t="shared" si="3"/>
        <v>0</v>
      </c>
      <c r="P36" s="195">
        <f t="shared" si="2"/>
        <v>0</v>
      </c>
      <c r="Q36" s="195">
        <f t="shared" si="4"/>
        <v>0</v>
      </c>
      <c r="R36" s="120"/>
      <c r="S36" s="164"/>
      <c r="T36" s="164">
        <f>$N36*(_xlfn.XLOOKUP($B36,table!$H:$H,table!Q:Q)*(_xlfn.XLOOKUP($T$3,table!$A:$A,table!$B:$B)))</f>
        <v>0</v>
      </c>
      <c r="U36" s="164">
        <f>L36*D36</f>
        <v>0</v>
      </c>
      <c r="V36" s="164">
        <f>L36*_xlfn.XLOOKUP($B36,table!$H:$H,table!U:U)</f>
        <v>0</v>
      </c>
      <c r="W36" s="164">
        <f>($O36*(_xlfn.XLOOKUP($B36,table!$H:$H,table!$Q:$Q)*(_xlfn.XLOOKUP($V$3,table!$A:$A,table!$B:$B))))-T36</f>
        <v>0</v>
      </c>
      <c r="X36" s="164">
        <f t="shared" ref="X36:X37" si="6">SUM(S36:W36)</f>
        <v>0</v>
      </c>
    </row>
    <row r="37" spans="1:24" ht="15" x14ac:dyDescent="0.2">
      <c r="A37" s="6">
        <f>_xlfn.XLOOKUP(B37,table!H:H,table!P:P)</f>
        <v>25</v>
      </c>
      <c r="B37" s="36" t="s">
        <v>65</v>
      </c>
      <c r="C37" s="34" t="str">
        <f>_xlfn.XLOOKUP($B37,table!$H:$H,table!I:I)</f>
        <v>Maxforce® FC Select Roach Bait</v>
      </c>
      <c r="D37" s="94"/>
      <c r="E37" s="113" t="s">
        <v>59</v>
      </c>
      <c r="F37" s="113" t="s">
        <v>59</v>
      </c>
      <c r="G37" s="10" t="str">
        <f>_xlfn.XLOOKUP($B37,table!$H:$H,table!J:J)</f>
        <v>4 x 30g reservoirs</v>
      </c>
      <c r="H37" s="10" t="str">
        <f>_xlfn.XLOOKUP(B37,table!H:H,table!L:L)</f>
        <v xml:space="preserve">5 </v>
      </c>
      <c r="I37" s="35" t="s">
        <v>56</v>
      </c>
      <c r="J37" s="138"/>
      <c r="K37" s="139"/>
      <c r="L37" s="138"/>
      <c r="M37" s="139"/>
      <c r="N37" s="198">
        <f t="shared" si="1"/>
        <v>0</v>
      </c>
      <c r="O37" s="198">
        <f t="shared" si="3"/>
        <v>0</v>
      </c>
      <c r="P37" s="195">
        <f t="shared" si="2"/>
        <v>0</v>
      </c>
      <c r="Q37" s="195">
        <f t="shared" si="4"/>
        <v>0</v>
      </c>
      <c r="R37" s="120"/>
      <c r="S37" s="164"/>
      <c r="T37" s="164">
        <f>$N37*(_xlfn.XLOOKUP($B37,table!$H:$H,table!Q:Q)*(_xlfn.XLOOKUP($T$3,table!$A:$A,table!$B:$B)))</f>
        <v>0</v>
      </c>
      <c r="U37" s="164"/>
      <c r="V37" s="164"/>
      <c r="W37" s="164">
        <f>($O37*(_xlfn.XLOOKUP($B37,table!$H:$H,table!$Q:$Q)*(_xlfn.XLOOKUP($V$3,table!$A:$A,table!$B:$B))))-T37</f>
        <v>0</v>
      </c>
      <c r="X37" s="164">
        <f t="shared" si="6"/>
        <v>0</v>
      </c>
    </row>
    <row r="38" spans="1:24" ht="15" x14ac:dyDescent="0.25">
      <c r="A38" s="6">
        <f>_xlfn.XLOOKUP(B38,table!H:H,table!P:P)</f>
        <v>75</v>
      </c>
      <c r="B38" s="34" t="s">
        <v>66</v>
      </c>
      <c r="C38" s="34" t="str">
        <f>_xlfn.XLOOKUP($B38,table!$H:$H,table!I:I)</f>
        <v>Maxforce® FC Small Roach Stations</v>
      </c>
      <c r="D38" s="94"/>
      <c r="E38" s="112"/>
      <c r="F38" s="112"/>
      <c r="G38" s="10" t="str">
        <f>_xlfn.XLOOKUP($B38,table!$H:$H,table!J:J)</f>
        <v>1 bag of 72 stations</v>
      </c>
      <c r="H38" s="10" t="str">
        <f>_xlfn.XLOOKUP(B38,table!H:H,table!L:L)</f>
        <v xml:space="preserve">4 </v>
      </c>
      <c r="I38" s="35" t="s">
        <v>56</v>
      </c>
      <c r="J38" s="138"/>
      <c r="K38" s="139"/>
      <c r="L38" s="138"/>
      <c r="M38" s="139"/>
      <c r="N38" s="198">
        <f t="shared" si="1"/>
        <v>0</v>
      </c>
      <c r="O38" s="198">
        <f t="shared" si="3"/>
        <v>0</v>
      </c>
      <c r="P38" s="195">
        <f t="shared" si="2"/>
        <v>0</v>
      </c>
      <c r="Q38" s="195">
        <f t="shared" si="4"/>
        <v>0</v>
      </c>
      <c r="R38" s="120"/>
      <c r="S38" s="163"/>
      <c r="T38" s="163"/>
      <c r="U38" s="163"/>
      <c r="V38" s="163"/>
      <c r="W38" s="163"/>
      <c r="X38" s="163"/>
    </row>
    <row r="39" spans="1:24" ht="15" x14ac:dyDescent="0.2">
      <c r="A39" s="6">
        <f>_xlfn.XLOOKUP(B39,table!H:H,table!P:P)</f>
        <v>50</v>
      </c>
      <c r="B39" s="36" t="s">
        <v>67</v>
      </c>
      <c r="C39" s="34" t="str">
        <f>_xlfn.XLOOKUP($B39,table!$H:$H,table!I:I)</f>
        <v>Maxforce® Fleet™ Ant Gel</v>
      </c>
      <c r="D39" s="94"/>
      <c r="E39" s="113" t="s">
        <v>567</v>
      </c>
      <c r="F39" s="111" t="s">
        <v>606</v>
      </c>
      <c r="G39" s="10" t="str">
        <f>_xlfn.XLOOKUP($B39,table!$H:$H,table!J:J)</f>
        <v>4 x 27g tube</v>
      </c>
      <c r="H39" s="10" t="str">
        <f>_xlfn.XLOOKUP(B39,table!H:H,table!L:L)</f>
        <v xml:space="preserve">5 </v>
      </c>
      <c r="I39" s="35" t="s">
        <v>60</v>
      </c>
      <c r="J39" s="138"/>
      <c r="K39" s="139"/>
      <c r="L39" s="138"/>
      <c r="M39" s="139"/>
      <c r="N39" s="198">
        <f t="shared" si="1"/>
        <v>0</v>
      </c>
      <c r="O39" s="198">
        <f t="shared" si="3"/>
        <v>0</v>
      </c>
      <c r="P39" s="195">
        <f t="shared" si="2"/>
        <v>0</v>
      </c>
      <c r="Q39" s="195">
        <f t="shared" si="4"/>
        <v>0</v>
      </c>
      <c r="R39" s="120"/>
      <c r="S39" s="164">
        <f>J39*_xlfn.XLOOKUP(B39,table!H:H,table!S:S)</f>
        <v>0</v>
      </c>
      <c r="T39" s="164">
        <f>$N39*(_xlfn.XLOOKUP($B39,table!$H:$H,table!Q:Q)*(_xlfn.XLOOKUP($T$3,table!$A:$A,table!$B:$B)))</f>
        <v>0</v>
      </c>
      <c r="U39" s="164"/>
      <c r="V39" s="164"/>
      <c r="W39" s="164">
        <f>($O39*(_xlfn.XLOOKUP($B39,table!$H:$H,table!$Q:$Q)*(_xlfn.XLOOKUP($V$3,table!$A:$A,table!$B:$B))))-T39</f>
        <v>0</v>
      </c>
      <c r="X39" s="164">
        <f>SUM(S39:W39)</f>
        <v>0</v>
      </c>
    </row>
    <row r="40" spans="1:24" ht="15" x14ac:dyDescent="0.25">
      <c r="A40" s="6">
        <f>_xlfn.XLOOKUP(B40,table!H:H,table!P:P)</f>
        <v>10</v>
      </c>
      <c r="B40" s="34" t="s">
        <v>70</v>
      </c>
      <c r="C40" s="34" t="str">
        <f>_xlfn.XLOOKUP($B40,table!$H:$H,table!I:I)</f>
        <v>Maxforce® Fly Spot Bait</v>
      </c>
      <c r="D40" s="94"/>
      <c r="E40" s="112"/>
      <c r="F40" s="112"/>
      <c r="G40" s="10" t="str">
        <f>_xlfn.XLOOKUP($B40,table!$H:$H,table!J:J)</f>
        <v>2 oz packet</v>
      </c>
      <c r="H40" s="10" t="str">
        <f>_xlfn.XLOOKUP(B40,table!H:H,table!L:L)</f>
        <v>50</v>
      </c>
      <c r="I40" s="35" t="s">
        <v>69</v>
      </c>
      <c r="J40" s="138"/>
      <c r="K40" s="139"/>
      <c r="L40" s="138"/>
      <c r="M40" s="139"/>
      <c r="N40" s="198">
        <f t="shared" si="1"/>
        <v>0</v>
      </c>
      <c r="O40" s="198">
        <f t="shared" si="3"/>
        <v>0</v>
      </c>
      <c r="P40" s="195">
        <f t="shared" si="2"/>
        <v>0</v>
      </c>
      <c r="Q40" s="195">
        <f t="shared" si="4"/>
        <v>0</v>
      </c>
      <c r="R40" s="120"/>
      <c r="S40" s="163"/>
      <c r="T40" s="163"/>
      <c r="U40" s="163"/>
      <c r="V40" s="163"/>
      <c r="W40" s="163"/>
      <c r="X40" s="163"/>
    </row>
    <row r="41" spans="1:24" ht="15" x14ac:dyDescent="0.25">
      <c r="A41" s="6">
        <f>_xlfn.XLOOKUP(B41,table!H:H,table!P:P)</f>
        <v>75</v>
      </c>
      <c r="B41" s="34" t="s">
        <v>68</v>
      </c>
      <c r="C41" s="34" t="str">
        <f>_xlfn.XLOOKUP($B41,table!$H:$H,table!I:I)</f>
        <v>Maxforce® Fly Spot Bait</v>
      </c>
      <c r="D41" s="94"/>
      <c r="E41" s="112"/>
      <c r="F41" s="112"/>
      <c r="G41" s="10" t="str">
        <f>_xlfn.XLOOKUP($B41,table!$H:$H,table!J:J)</f>
        <v>1 lb.container</v>
      </c>
      <c r="H41" s="10" t="str">
        <f>_xlfn.XLOOKUP(B41,table!H:H,table!L:L)</f>
        <v xml:space="preserve">6 </v>
      </c>
      <c r="I41" s="35" t="s">
        <v>69</v>
      </c>
      <c r="J41" s="138"/>
      <c r="K41" s="139"/>
      <c r="L41" s="138"/>
      <c r="M41" s="139"/>
      <c r="N41" s="198">
        <f t="shared" si="1"/>
        <v>0</v>
      </c>
      <c r="O41" s="198">
        <f t="shared" si="3"/>
        <v>0</v>
      </c>
      <c r="P41" s="195">
        <f t="shared" si="2"/>
        <v>0</v>
      </c>
      <c r="Q41" s="195">
        <f t="shared" si="4"/>
        <v>0</v>
      </c>
      <c r="R41" s="120"/>
      <c r="S41" s="163"/>
      <c r="T41" s="163"/>
      <c r="U41" s="163"/>
      <c r="V41" s="163"/>
      <c r="W41" s="163"/>
      <c r="X41" s="163"/>
    </row>
    <row r="42" spans="1:24" ht="15" x14ac:dyDescent="0.25">
      <c r="A42" s="6">
        <f>_xlfn.XLOOKUP(B42,table!H:H,table!P:P)</f>
        <v>50</v>
      </c>
      <c r="B42" s="34" t="s">
        <v>71</v>
      </c>
      <c r="C42" s="34" t="str">
        <f>_xlfn.XLOOKUP($B42,table!$H:$H,table!I:I)</f>
        <v>Maxforce® Granular Fly Bait</v>
      </c>
      <c r="D42" s="94"/>
      <c r="E42" s="112"/>
      <c r="F42" s="112"/>
      <c r="G42" s="10" t="str">
        <f>_xlfn.XLOOKUP($B42,table!$H:$H,table!J:J)</f>
        <v>5 lb.container</v>
      </c>
      <c r="H42" s="10" t="str">
        <f>_xlfn.XLOOKUP(B42,table!H:H,table!L:L)</f>
        <v xml:space="preserve">4 </v>
      </c>
      <c r="I42" s="35" t="s">
        <v>69</v>
      </c>
      <c r="J42" s="138"/>
      <c r="K42" s="139"/>
      <c r="L42" s="138"/>
      <c r="M42" s="139"/>
      <c r="N42" s="198">
        <f t="shared" si="1"/>
        <v>0</v>
      </c>
      <c r="O42" s="198">
        <f t="shared" si="3"/>
        <v>0</v>
      </c>
      <c r="P42" s="195">
        <f t="shared" si="2"/>
        <v>0</v>
      </c>
      <c r="Q42" s="195">
        <f t="shared" si="4"/>
        <v>0</v>
      </c>
      <c r="R42" s="120"/>
      <c r="S42" s="163"/>
      <c r="T42" s="163"/>
      <c r="U42" s="163"/>
      <c r="V42" s="163"/>
      <c r="W42" s="163"/>
      <c r="X42" s="163"/>
    </row>
    <row r="43" spans="1:24" ht="15" x14ac:dyDescent="0.2">
      <c r="A43" s="6">
        <f>_xlfn.XLOOKUP(B43,table!H:H,table!P:P)</f>
        <v>50</v>
      </c>
      <c r="B43" s="36">
        <v>80882068</v>
      </c>
      <c r="C43" s="34" t="str">
        <f>_xlfn.XLOOKUP($B43,table!$H:$H,table!I:I)</f>
        <v>Maxforce® Impact Roach Bait</v>
      </c>
      <c r="D43" s="94">
        <f>IFERROR(_xlfn.XLOOKUP(B43,table!H:H,table!T:T),"")</f>
        <v>3.21</v>
      </c>
      <c r="E43" s="111" t="s">
        <v>609</v>
      </c>
      <c r="F43" s="111" t="s">
        <v>603</v>
      </c>
      <c r="G43" s="10" t="str">
        <f>_xlfn.XLOOKUP($B43,table!$H:$H,table!J:J)</f>
        <v>30g reservoirs</v>
      </c>
      <c r="H43" s="10" t="str">
        <f>_xlfn.XLOOKUP(B43,table!H:H,table!L:L)</f>
        <v xml:space="preserve">5 </v>
      </c>
      <c r="I43" s="35" t="s">
        <v>56</v>
      </c>
      <c r="J43" s="138"/>
      <c r="K43" s="139"/>
      <c r="L43" s="138"/>
      <c r="M43" s="139"/>
      <c r="N43" s="198">
        <f t="shared" si="1"/>
        <v>0</v>
      </c>
      <c r="O43" s="198">
        <f t="shared" si="3"/>
        <v>0</v>
      </c>
      <c r="P43" s="195">
        <f t="shared" si="2"/>
        <v>0</v>
      </c>
      <c r="Q43" s="195">
        <f t="shared" si="4"/>
        <v>0</v>
      </c>
      <c r="R43" s="120"/>
      <c r="S43" s="164">
        <f>J43*_xlfn.XLOOKUP(B43,table!H:H,table!S:S)</f>
        <v>0</v>
      </c>
      <c r="T43" s="164">
        <f>$N43*(_xlfn.XLOOKUP($B43,table!$H:$H,table!Q:Q)*(_xlfn.XLOOKUP($T$3,table!$A:$A,table!$B:$B)))</f>
        <v>0</v>
      </c>
      <c r="U43" s="164">
        <f>L43*D43</f>
        <v>0</v>
      </c>
      <c r="V43" s="164">
        <f>L43*_xlfn.XLOOKUP($B43,table!$H:$H,table!U:U)</f>
        <v>0</v>
      </c>
      <c r="W43" s="164">
        <f>($O43*(_xlfn.XLOOKUP($B43,table!$H:$H,table!$Q:$Q)*(_xlfn.XLOOKUP($V$3,table!$A:$A,table!$B:$B))))-T43</f>
        <v>0</v>
      </c>
      <c r="X43" s="164">
        <f t="shared" ref="X43:X44" si="7">SUM(S43:W43)</f>
        <v>0</v>
      </c>
    </row>
    <row r="44" spans="1:24" ht="15" x14ac:dyDescent="0.2">
      <c r="A44" s="6">
        <f>_xlfn.XLOOKUP(B44,table!H:H,table!P:P)</f>
        <v>25</v>
      </c>
      <c r="B44" s="36" t="s">
        <v>72</v>
      </c>
      <c r="C44" s="34" t="str">
        <f>_xlfn.XLOOKUP($B44,table!$H:$H,table!I:I)</f>
        <v>Maxforce® Quantum Ant Bait</v>
      </c>
      <c r="D44" s="94">
        <f>IFERROR(_xlfn.XLOOKUP(B44,table!H:H,table!T:T),"")</f>
        <v>1.52</v>
      </c>
      <c r="E44" s="111" t="s">
        <v>609</v>
      </c>
      <c r="F44" s="111" t="s">
        <v>609</v>
      </c>
      <c r="G44" s="10" t="str">
        <f>_xlfn.XLOOKUP($B44,table!$H:$H,table!J:J)</f>
        <v>120g tube</v>
      </c>
      <c r="H44" s="10" t="str">
        <f>_xlfn.XLOOKUP(B44,table!H:H,table!L:L)</f>
        <v xml:space="preserve">6 </v>
      </c>
      <c r="I44" s="35" t="s">
        <v>60</v>
      </c>
      <c r="J44" s="138"/>
      <c r="K44" s="139"/>
      <c r="L44" s="138"/>
      <c r="M44" s="139"/>
      <c r="N44" s="198">
        <f t="shared" si="1"/>
        <v>0</v>
      </c>
      <c r="O44" s="198">
        <f t="shared" si="3"/>
        <v>0</v>
      </c>
      <c r="P44" s="195">
        <f t="shared" si="2"/>
        <v>0</v>
      </c>
      <c r="Q44" s="195">
        <f t="shared" si="4"/>
        <v>0</v>
      </c>
      <c r="R44" s="120"/>
      <c r="S44" s="164"/>
      <c r="T44" s="164">
        <f>$N44*(_xlfn.XLOOKUP($B44,table!$H:$H,table!Q:Q)*(_xlfn.XLOOKUP($T$3,table!$A:$A,table!$B:$B)))</f>
        <v>0</v>
      </c>
      <c r="U44" s="164">
        <f>L44*D44</f>
        <v>0</v>
      </c>
      <c r="V44" s="164">
        <f>L44*_xlfn.XLOOKUP($B44,table!$H:$H,table!U:U)</f>
        <v>0</v>
      </c>
      <c r="W44" s="164">
        <f>($O44*(_xlfn.XLOOKUP($B44,table!$H:$H,table!$Q:$Q)*(_xlfn.XLOOKUP($V$3,table!$A:$A,table!$B:$B))))-T44</f>
        <v>0</v>
      </c>
      <c r="X44" s="164">
        <f t="shared" si="7"/>
        <v>0</v>
      </c>
    </row>
    <row r="45" spans="1:24" ht="15" x14ac:dyDescent="0.25">
      <c r="A45" s="6">
        <f>_xlfn.XLOOKUP(B45,table!H:H,table!P:P)</f>
        <v>50</v>
      </c>
      <c r="B45" s="34" t="s">
        <v>73</v>
      </c>
      <c r="C45" s="34" t="str">
        <f>_xlfn.XLOOKUP($B45,table!$H:$H,table!I:I)</f>
        <v xml:space="preserve">Merit® 0.5 G </v>
      </c>
      <c r="D45" s="94"/>
      <c r="E45" s="112"/>
      <c r="F45" s="112"/>
      <c r="G45" s="10" t="str">
        <f>_xlfn.XLOOKUP($B45,table!$H:$H,table!J:J)</f>
        <v>30 lb bag</v>
      </c>
      <c r="H45" s="10" t="str">
        <f>_xlfn.XLOOKUP(B45,table!H:H,table!L:L)</f>
        <v>80</v>
      </c>
      <c r="I45" s="35" t="s">
        <v>41</v>
      </c>
      <c r="J45" s="138"/>
      <c r="K45" s="139"/>
      <c r="L45" s="138"/>
      <c r="M45" s="139"/>
      <c r="N45" s="198">
        <f t="shared" si="1"/>
        <v>0</v>
      </c>
      <c r="O45" s="198">
        <f t="shared" si="3"/>
        <v>0</v>
      </c>
      <c r="P45" s="195">
        <f t="shared" si="2"/>
        <v>0</v>
      </c>
      <c r="Q45" s="195">
        <f t="shared" si="4"/>
        <v>0</v>
      </c>
      <c r="R45" s="120"/>
      <c r="S45" s="163"/>
      <c r="T45" s="163"/>
      <c r="U45" s="163"/>
      <c r="V45" s="163"/>
      <c r="W45" s="163"/>
      <c r="X45" s="163"/>
    </row>
    <row r="46" spans="1:24" ht="15" x14ac:dyDescent="0.25">
      <c r="A46" s="6">
        <f>_xlfn.XLOOKUP(B46,table!H:H,table!P:P)</f>
        <v>75</v>
      </c>
      <c r="B46" s="34" t="s">
        <v>74</v>
      </c>
      <c r="C46" s="34" t="str">
        <f>_xlfn.XLOOKUP($B46,table!$H:$H,table!I:I)</f>
        <v>Merit® 2 F</v>
      </c>
      <c r="D46" s="94"/>
      <c r="E46" s="112"/>
      <c r="F46" s="112"/>
      <c r="G46" s="10" t="str">
        <f>_xlfn.XLOOKUP($B46,table!$H:$H,table!J:J)</f>
        <v>1 gal bottle</v>
      </c>
      <c r="H46" s="10" t="str">
        <f>_xlfn.XLOOKUP(B46,table!H:H,table!L:L)</f>
        <v xml:space="preserve">4 </v>
      </c>
      <c r="I46" s="35" t="s">
        <v>41</v>
      </c>
      <c r="J46" s="138"/>
      <c r="K46" s="139"/>
      <c r="L46" s="138"/>
      <c r="M46" s="139"/>
      <c r="N46" s="198">
        <f t="shared" si="1"/>
        <v>0</v>
      </c>
      <c r="O46" s="198">
        <f t="shared" si="3"/>
        <v>0</v>
      </c>
      <c r="P46" s="195">
        <f t="shared" si="2"/>
        <v>0</v>
      </c>
      <c r="Q46" s="195">
        <f t="shared" si="4"/>
        <v>0</v>
      </c>
      <c r="R46" s="120"/>
      <c r="S46" s="163"/>
      <c r="T46" s="163"/>
      <c r="U46" s="163"/>
      <c r="V46" s="163"/>
      <c r="W46" s="163"/>
      <c r="X46" s="163"/>
    </row>
    <row r="47" spans="1:24" ht="15" x14ac:dyDescent="0.25">
      <c r="A47" s="6">
        <f>_xlfn.XLOOKUP(B47,table!H:H,table!P:P)</f>
        <v>25</v>
      </c>
      <c r="B47" s="34" t="s">
        <v>75</v>
      </c>
      <c r="C47" s="34" t="str">
        <f>_xlfn.XLOOKUP($B47,table!$H:$H,table!I:I)</f>
        <v>Merit® 75 WSP</v>
      </c>
      <c r="D47" s="94"/>
      <c r="E47" s="112"/>
      <c r="F47" s="112"/>
      <c r="G47" s="10" t="str">
        <f>_xlfn.XLOOKUP($B47,table!$H:$H,table!J:J)</f>
        <v>4 x 1.6 oz pouch</v>
      </c>
      <c r="H47" s="10" t="str">
        <f>_xlfn.XLOOKUP(B47,table!H:H,table!L:L)</f>
        <v xml:space="preserve">4 </v>
      </c>
      <c r="I47" s="35" t="s">
        <v>41</v>
      </c>
      <c r="J47" s="138"/>
      <c r="K47" s="139"/>
      <c r="L47" s="138"/>
      <c r="M47" s="139"/>
      <c r="N47" s="198">
        <f t="shared" si="1"/>
        <v>0</v>
      </c>
      <c r="O47" s="198">
        <f t="shared" si="3"/>
        <v>0</v>
      </c>
      <c r="P47" s="195">
        <f t="shared" si="2"/>
        <v>0</v>
      </c>
      <c r="Q47" s="195">
        <f t="shared" si="4"/>
        <v>0</v>
      </c>
      <c r="R47" s="120"/>
      <c r="S47" s="163"/>
      <c r="T47" s="163"/>
      <c r="U47" s="163"/>
      <c r="V47" s="163"/>
      <c r="W47" s="163"/>
      <c r="X47" s="163"/>
    </row>
    <row r="48" spans="1:24" ht="15" x14ac:dyDescent="0.25">
      <c r="A48" s="6">
        <f>_xlfn.XLOOKUP(B48,table!H:H,table!P:P)</f>
        <v>500</v>
      </c>
      <c r="B48" s="34" t="s">
        <v>76</v>
      </c>
      <c r="C48" s="34" t="str">
        <f>_xlfn.XLOOKUP($B48,table!$H:$H,table!I:I)</f>
        <v>Premise® 2 Insecticide</v>
      </c>
      <c r="D48" s="94"/>
      <c r="E48" s="112"/>
      <c r="F48" s="112"/>
      <c r="G48" s="10" t="str">
        <f>_xlfn.XLOOKUP($B48,table!$H:$H,table!J:J)</f>
        <v>240 ml bottle</v>
      </c>
      <c r="H48" s="10" t="str">
        <f>_xlfn.XLOOKUP(B48,table!H:H,table!L:L)</f>
        <v xml:space="preserve">2 </v>
      </c>
      <c r="I48" s="35" t="s">
        <v>45</v>
      </c>
      <c r="J48" s="138"/>
      <c r="K48" s="139"/>
      <c r="L48" s="138"/>
      <c r="M48" s="139"/>
      <c r="N48" s="198">
        <f t="shared" si="1"/>
        <v>0</v>
      </c>
      <c r="O48" s="198">
        <f t="shared" si="3"/>
        <v>0</v>
      </c>
      <c r="P48" s="195">
        <f t="shared" si="2"/>
        <v>0</v>
      </c>
      <c r="Q48" s="195">
        <f t="shared" si="4"/>
        <v>0</v>
      </c>
      <c r="R48" s="120"/>
      <c r="S48" s="163"/>
      <c r="T48" s="163"/>
      <c r="U48" s="163"/>
      <c r="V48" s="163"/>
      <c r="W48" s="163"/>
      <c r="X48" s="163"/>
    </row>
    <row r="49" spans="1:24" ht="15" x14ac:dyDescent="0.25">
      <c r="A49" s="6">
        <f>_xlfn.XLOOKUP(B49,table!H:H,table!P:P)</f>
        <v>75</v>
      </c>
      <c r="B49" s="34" t="s">
        <v>77</v>
      </c>
      <c r="C49" s="34" t="str">
        <f>_xlfn.XLOOKUP($B49,table!$H:$H,table!I:I)</f>
        <v>Premise® 75 WP Insecticide</v>
      </c>
      <c r="D49" s="94"/>
      <c r="E49" s="112"/>
      <c r="F49" s="112"/>
      <c r="G49" s="10" t="str">
        <f>_xlfn.XLOOKUP($B49,table!$H:$H,table!J:J)</f>
        <v>Water Soluble Packet</v>
      </c>
      <c r="H49" s="10" t="str">
        <f>_xlfn.XLOOKUP(B49,table!H:H,table!L:L)</f>
        <v>12</v>
      </c>
      <c r="I49" s="35" t="s">
        <v>45</v>
      </c>
      <c r="J49" s="138"/>
      <c r="K49" s="139"/>
      <c r="L49" s="138"/>
      <c r="M49" s="139"/>
      <c r="N49" s="198">
        <f t="shared" si="1"/>
        <v>0</v>
      </c>
      <c r="O49" s="198">
        <f t="shared" si="3"/>
        <v>0</v>
      </c>
      <c r="P49" s="195">
        <f t="shared" si="2"/>
        <v>0</v>
      </c>
      <c r="Q49" s="195">
        <f t="shared" si="4"/>
        <v>0</v>
      </c>
      <c r="R49" s="120"/>
      <c r="S49" s="163"/>
      <c r="T49" s="163"/>
      <c r="U49" s="163"/>
      <c r="V49" s="163"/>
      <c r="W49" s="163"/>
      <c r="X49" s="163"/>
    </row>
    <row r="50" spans="1:24" ht="15" x14ac:dyDescent="0.25">
      <c r="A50" s="6">
        <f>_xlfn.XLOOKUP(B50,table!H:H,table!P:P)</f>
        <v>10</v>
      </c>
      <c r="B50" s="34" t="s">
        <v>78</v>
      </c>
      <c r="C50" s="34" t="str">
        <f>_xlfn.XLOOKUP($B50,table!$H:$H,table!I:I)</f>
        <v>Premise® Foam</v>
      </c>
      <c r="D50" s="94"/>
      <c r="E50" s="112"/>
      <c r="F50" s="112"/>
      <c r="G50" s="10" t="str">
        <f>_xlfn.XLOOKUP($B50,table!$H:$H,table!J:J)</f>
        <v>18 oz can</v>
      </c>
      <c r="H50" s="10" t="str">
        <f>_xlfn.XLOOKUP(B50,table!H:H,table!L:L)</f>
        <v>12</v>
      </c>
      <c r="I50" s="35" t="s">
        <v>45</v>
      </c>
      <c r="J50" s="138"/>
      <c r="K50" s="139"/>
      <c r="L50" s="138"/>
      <c r="M50" s="139"/>
      <c r="N50" s="198">
        <f t="shared" si="1"/>
        <v>0</v>
      </c>
      <c r="O50" s="198">
        <f t="shared" si="3"/>
        <v>0</v>
      </c>
      <c r="P50" s="195">
        <f t="shared" si="2"/>
        <v>0</v>
      </c>
      <c r="Q50" s="195">
        <f t="shared" si="4"/>
        <v>0</v>
      </c>
      <c r="R50" s="120"/>
      <c r="S50" s="163"/>
      <c r="T50" s="163"/>
      <c r="U50" s="163"/>
      <c r="V50" s="163"/>
      <c r="W50" s="163"/>
      <c r="X50" s="163"/>
    </row>
    <row r="51" spans="1:24" ht="15" x14ac:dyDescent="0.25">
      <c r="A51" s="6">
        <f>_xlfn.XLOOKUP(B51,table!H:H,table!P:P)</f>
        <v>250</v>
      </c>
      <c r="B51" s="34" t="s">
        <v>79</v>
      </c>
      <c r="C51" s="34" t="str">
        <f>_xlfn.XLOOKUP($B51,table!$H:$H,table!I:I)</f>
        <v>Premise® Pre-Construction</v>
      </c>
      <c r="D51" s="94"/>
      <c r="E51" s="112"/>
      <c r="F51" s="112"/>
      <c r="G51" s="10" t="str">
        <f>_xlfn.XLOOKUP($B51,table!$H:$H,table!J:J)</f>
        <v>2.15 gal jug</v>
      </c>
      <c r="H51" s="10" t="str">
        <f>_xlfn.XLOOKUP(B51,table!H:H,table!L:L)</f>
        <v xml:space="preserve">2 </v>
      </c>
      <c r="I51" s="35" t="s">
        <v>45</v>
      </c>
      <c r="J51" s="138"/>
      <c r="K51" s="139"/>
      <c r="L51" s="138"/>
      <c r="M51" s="139"/>
      <c r="N51" s="198">
        <f t="shared" si="1"/>
        <v>0</v>
      </c>
      <c r="O51" s="198">
        <f t="shared" si="3"/>
        <v>0</v>
      </c>
      <c r="P51" s="195">
        <f t="shared" si="2"/>
        <v>0</v>
      </c>
      <c r="Q51" s="195">
        <f t="shared" si="4"/>
        <v>0</v>
      </c>
      <c r="R51" s="120"/>
      <c r="S51" s="163"/>
      <c r="T51" s="163"/>
      <c r="U51" s="163"/>
      <c r="V51" s="163"/>
      <c r="W51" s="163"/>
      <c r="X51" s="163"/>
    </row>
    <row r="52" spans="1:24" ht="15" x14ac:dyDescent="0.25">
      <c r="A52" s="6">
        <f>_xlfn.XLOOKUP(B52,table!H:H,table!P:P)</f>
        <v>250</v>
      </c>
      <c r="B52" s="34" t="s">
        <v>80</v>
      </c>
      <c r="C52" s="34" t="str">
        <f>_xlfn.XLOOKUP($B52,table!$H:$H,table!I:I)</f>
        <v>Premise® Pro Insecticide</v>
      </c>
      <c r="D52" s="94"/>
      <c r="E52" s="112"/>
      <c r="F52" s="112"/>
      <c r="G52" s="10" t="str">
        <f>_xlfn.XLOOKUP($B52,table!$H:$H,table!J:J)</f>
        <v>123 oz jug</v>
      </c>
      <c r="H52" s="10" t="str">
        <f>_xlfn.XLOOKUP(B52,table!H:H,table!L:L)</f>
        <v xml:space="preserve">4 </v>
      </c>
      <c r="I52" s="35" t="s">
        <v>45</v>
      </c>
      <c r="J52" s="138"/>
      <c r="K52" s="139"/>
      <c r="L52" s="138"/>
      <c r="M52" s="139"/>
      <c r="N52" s="198">
        <f t="shared" si="1"/>
        <v>0</v>
      </c>
      <c r="O52" s="198">
        <f t="shared" si="3"/>
        <v>0</v>
      </c>
      <c r="P52" s="195">
        <f t="shared" si="2"/>
        <v>0</v>
      </c>
      <c r="Q52" s="195">
        <f t="shared" si="4"/>
        <v>0</v>
      </c>
      <c r="R52" s="120"/>
      <c r="S52" s="163"/>
      <c r="T52" s="163"/>
      <c r="U52" s="163"/>
      <c r="V52" s="163"/>
      <c r="W52" s="163"/>
      <c r="X52" s="163"/>
    </row>
    <row r="53" spans="1:24" ht="15" x14ac:dyDescent="0.2">
      <c r="A53" s="6">
        <f>_xlfn.XLOOKUP(B53,table!H:H,table!P:P)</f>
        <v>10</v>
      </c>
      <c r="B53" s="34">
        <v>11008479</v>
      </c>
      <c r="C53" s="34" t="str">
        <f>_xlfn.XLOOKUP($B53,table!$H:$H,table!I:I)</f>
        <v>Purge® III Aerosol</v>
      </c>
      <c r="D53" s="94">
        <f>IFERROR(_xlfn.XLOOKUP(B53,table!H:H,table!T:T),"")</f>
        <v>1.31</v>
      </c>
      <c r="E53" s="111" t="s">
        <v>607</v>
      </c>
      <c r="F53" s="111" t="s">
        <v>607</v>
      </c>
      <c r="G53" s="10" t="str">
        <f>_xlfn.XLOOKUP($B53,table!$H:$H,table!J:J)</f>
        <v>7.3 oz aerosol</v>
      </c>
      <c r="H53" s="10" t="str">
        <f>_xlfn.XLOOKUP(B53,table!H:H,table!L:L)</f>
        <v>12</v>
      </c>
      <c r="I53" s="35" t="s">
        <v>46</v>
      </c>
      <c r="J53" s="138"/>
      <c r="K53" s="139"/>
      <c r="L53" s="138"/>
      <c r="M53" s="139"/>
      <c r="N53" s="198">
        <f t="shared" si="1"/>
        <v>0</v>
      </c>
      <c r="O53" s="198">
        <f t="shared" si="3"/>
        <v>0</v>
      </c>
      <c r="P53" s="195">
        <f t="shared" si="2"/>
        <v>0</v>
      </c>
      <c r="Q53" s="195">
        <f t="shared" si="4"/>
        <v>0</v>
      </c>
      <c r="R53" s="120"/>
      <c r="S53" s="163"/>
      <c r="T53" s="163"/>
      <c r="U53" s="164">
        <f t="shared" ref="U53:U58" si="8">L53*D53</f>
        <v>0</v>
      </c>
      <c r="V53" s="164">
        <f>L53*_xlfn.XLOOKUP($B53,table!$H:$H,table!U:U)</f>
        <v>0</v>
      </c>
      <c r="W53" s="163"/>
      <c r="X53" s="164">
        <f>SUM(S53:W53)</f>
        <v>0</v>
      </c>
    </row>
    <row r="54" spans="1:24" ht="15" x14ac:dyDescent="0.2">
      <c r="A54" s="6"/>
      <c r="B54" s="34">
        <v>11008480</v>
      </c>
      <c r="C54" s="34" t="str">
        <f>_xlfn.XLOOKUP($B54,table!$H:$H,table!I:I)</f>
        <v>Pyretherin Fogger</v>
      </c>
      <c r="D54" s="94">
        <v>0.79</v>
      </c>
      <c r="E54" s="111" t="s">
        <v>607</v>
      </c>
      <c r="F54" s="111" t="s">
        <v>607</v>
      </c>
      <c r="G54" s="10" t="str">
        <f>_xlfn.XLOOKUP($B54,table!$H:$H,table!J:J)</f>
        <v>5 oz aerosol</v>
      </c>
      <c r="H54" s="10"/>
      <c r="I54" s="35"/>
      <c r="J54" s="138"/>
      <c r="K54" s="139"/>
      <c r="L54" s="138"/>
      <c r="M54" s="139"/>
      <c r="N54" s="198">
        <f t="shared" si="1"/>
        <v>0</v>
      </c>
      <c r="O54" s="198">
        <f t="shared" si="3"/>
        <v>0</v>
      </c>
      <c r="P54" s="195">
        <f t="shared" si="2"/>
        <v>0</v>
      </c>
      <c r="Q54" s="195">
        <f t="shared" si="4"/>
        <v>0</v>
      </c>
      <c r="R54" s="120"/>
      <c r="S54" s="163"/>
      <c r="T54" s="163"/>
      <c r="U54" s="164">
        <f t="shared" si="8"/>
        <v>0</v>
      </c>
      <c r="V54" s="164">
        <f>L54*_xlfn.XLOOKUP($B54,table!$H:$H,table!U:U)</f>
        <v>0</v>
      </c>
      <c r="W54" s="163"/>
      <c r="X54" s="164">
        <f>T54+S54+V54</f>
        <v>0</v>
      </c>
    </row>
    <row r="55" spans="1:24" ht="15" x14ac:dyDescent="0.2">
      <c r="A55" s="6"/>
      <c r="B55" s="34">
        <v>11008339</v>
      </c>
      <c r="C55" s="34" t="str">
        <f>_xlfn.XLOOKUP($B55,table!$H:$H,table!I:I)</f>
        <v>Residual Fogger</v>
      </c>
      <c r="D55" s="94">
        <v>0.79</v>
      </c>
      <c r="E55" s="111" t="s">
        <v>607</v>
      </c>
      <c r="F55" s="111" t="s">
        <v>607</v>
      </c>
      <c r="G55" s="10" t="str">
        <f>_xlfn.XLOOKUP($B55,table!$H:$H,table!J:J)</f>
        <v>5 oz aerosol</v>
      </c>
      <c r="H55" s="10"/>
      <c r="I55" s="35"/>
      <c r="J55" s="138"/>
      <c r="K55" s="139"/>
      <c r="L55" s="138"/>
      <c r="M55" s="139"/>
      <c r="N55" s="198">
        <f t="shared" si="1"/>
        <v>0</v>
      </c>
      <c r="O55" s="198">
        <f t="shared" si="3"/>
        <v>0</v>
      </c>
      <c r="P55" s="195">
        <f t="shared" si="2"/>
        <v>0</v>
      </c>
      <c r="Q55" s="195">
        <f t="shared" si="4"/>
        <v>0</v>
      </c>
      <c r="R55" s="120"/>
      <c r="S55" s="163"/>
      <c r="T55" s="163"/>
      <c r="U55" s="164">
        <f t="shared" si="8"/>
        <v>0</v>
      </c>
      <c r="V55" s="164">
        <f>L55*_xlfn.XLOOKUP($B55,table!$H:$H,table!U:U)</f>
        <v>0</v>
      </c>
      <c r="W55" s="163"/>
      <c r="X55" s="164">
        <f>T55+S55+V55</f>
        <v>0</v>
      </c>
    </row>
    <row r="56" spans="1:24" ht="15" x14ac:dyDescent="0.2">
      <c r="A56" s="6">
        <f>_xlfn.XLOOKUP(B56,table!H:H,table!P:P)</f>
        <v>250</v>
      </c>
      <c r="B56" s="38">
        <v>11009495</v>
      </c>
      <c r="C56" s="34" t="str">
        <f>_xlfn.XLOOKUP($B56,table!$H:$H,table!I:I)</f>
        <v>Scion® with UVX Technology</v>
      </c>
      <c r="D56" s="94"/>
      <c r="E56" s="111" t="s">
        <v>609</v>
      </c>
      <c r="F56" s="111" t="s">
        <v>608</v>
      </c>
      <c r="G56" s="10" t="str">
        <f>_xlfn.XLOOKUP($B56,table!$H:$H,table!J:J)</f>
        <v>32 oz bottle </v>
      </c>
      <c r="H56" s="10" t="str">
        <f>_xlfn.XLOOKUP(B56,table!H:H,table!L:L)</f>
        <v xml:space="preserve">8 </v>
      </c>
      <c r="I56" s="35" t="s">
        <v>43</v>
      </c>
      <c r="J56" s="138"/>
      <c r="K56" s="139"/>
      <c r="L56" s="138"/>
      <c r="M56" s="139"/>
      <c r="N56" s="198">
        <f t="shared" si="1"/>
        <v>0</v>
      </c>
      <c r="O56" s="198">
        <f t="shared" si="3"/>
        <v>0</v>
      </c>
      <c r="P56" s="195">
        <f t="shared" si="2"/>
        <v>0</v>
      </c>
      <c r="Q56" s="195">
        <f t="shared" si="4"/>
        <v>0</v>
      </c>
      <c r="R56" s="120"/>
      <c r="S56" s="164">
        <f>J56*_xlfn.XLOOKUP(B56,table!H:H,table!S:S)</f>
        <v>0</v>
      </c>
      <c r="T56" s="164">
        <f>$N56*(_xlfn.XLOOKUP($B56,table!$H:$H,table!Q:Q)*(_xlfn.XLOOKUP($T$3,table!$A:$A,table!$B:$B)))</f>
        <v>0</v>
      </c>
      <c r="U56" s="164">
        <f t="shared" si="8"/>
        <v>0</v>
      </c>
      <c r="V56" s="164">
        <f>L56*IF(AND(L56&gt;0,L56&lt;=7),1.65,IF(AND(L56&gt;=8,L56&lt;=15),26.65,IF(L56&gt;=16,36.65,0)))</f>
        <v>0</v>
      </c>
      <c r="W56" s="164">
        <f>($O56*(_xlfn.XLOOKUP($B56,table!$H:$H,table!$Q:$Q)*(_xlfn.XLOOKUP($V$3,table!$A:$A,table!$B:$B))))-T56</f>
        <v>0</v>
      </c>
      <c r="X56" s="164">
        <f t="shared" ref="X56:X62" si="9">SUM(S56:W56)</f>
        <v>0</v>
      </c>
    </row>
    <row r="57" spans="1:24" ht="15" x14ac:dyDescent="0.2">
      <c r="A57" s="6">
        <f>_xlfn.XLOOKUP(B57,table!H:H,table!P:P)</f>
        <v>10</v>
      </c>
      <c r="B57" s="38" t="s">
        <v>81</v>
      </c>
      <c r="C57" s="34" t="str">
        <f>_xlfn.XLOOKUP($B57,table!$H:$H,table!I:I)</f>
        <v>Suspend® Contact &amp; Residual</v>
      </c>
      <c r="D57" s="94">
        <f>IFERROR(_xlfn.XLOOKUP(B57,table!H:H,table!T:T),"")</f>
        <v>1.64</v>
      </c>
      <c r="E57" s="111" t="s">
        <v>609</v>
      </c>
      <c r="F57" s="111" t="s">
        <v>603</v>
      </c>
      <c r="G57" s="10" t="str">
        <f>_xlfn.XLOOKUP($B57,table!$H:$H,table!J:J)</f>
        <v xml:space="preserve"> 17 oz aerosol</v>
      </c>
      <c r="H57" s="10" t="str">
        <f>_xlfn.XLOOKUP(B57,table!H:H,table!L:L)</f>
        <v>12</v>
      </c>
      <c r="I57" s="35" t="s">
        <v>46</v>
      </c>
      <c r="J57" s="138"/>
      <c r="K57" s="139"/>
      <c r="L57" s="138"/>
      <c r="M57" s="139"/>
      <c r="N57" s="198">
        <f t="shared" si="1"/>
        <v>0</v>
      </c>
      <c r="O57" s="198">
        <f t="shared" si="3"/>
        <v>0</v>
      </c>
      <c r="P57" s="195">
        <f t="shared" si="2"/>
        <v>0</v>
      </c>
      <c r="Q57" s="195">
        <f t="shared" si="4"/>
        <v>0</v>
      </c>
      <c r="R57" s="120"/>
      <c r="S57" s="164">
        <f>J57*_xlfn.XLOOKUP(B57,table!H:H,table!S:S)</f>
        <v>0</v>
      </c>
      <c r="T57" s="164">
        <f>$N57*(_xlfn.XLOOKUP($B57,table!$H:$H,table!Q:Q)*(_xlfn.XLOOKUP($T$3,table!$A:$A,table!$B:$B)))</f>
        <v>0</v>
      </c>
      <c r="U57" s="164">
        <f t="shared" si="8"/>
        <v>0</v>
      </c>
      <c r="V57" s="164">
        <f>L57*_xlfn.XLOOKUP($B57,table!$H:$H,table!U:U)</f>
        <v>0</v>
      </c>
      <c r="W57" s="164">
        <f>($O57*(_xlfn.XLOOKUP($B57,table!$H:$H,table!$Q:$Q)*(_xlfn.XLOOKUP($V$3,table!$A:$A,table!$B:$B))))-T57</f>
        <v>0</v>
      </c>
      <c r="X57" s="164">
        <f t="shared" si="9"/>
        <v>0</v>
      </c>
    </row>
    <row r="58" spans="1:24" ht="15" x14ac:dyDescent="0.2">
      <c r="A58" s="6">
        <f>_xlfn.XLOOKUP(B58,table!H:H,table!P:P)</f>
        <v>75</v>
      </c>
      <c r="B58" s="38" t="s">
        <v>83</v>
      </c>
      <c r="C58" s="34" t="str">
        <f>_xlfn.XLOOKUP($B58,table!$H:$H,table!I:I)</f>
        <v>Suspend® PolyZone®</v>
      </c>
      <c r="D58" s="94">
        <f>IFERROR(_xlfn.XLOOKUP(B58,table!H:H,table!T:T),"")</f>
        <v>2.56</v>
      </c>
      <c r="E58" s="111" t="s">
        <v>609</v>
      </c>
      <c r="F58" s="111" t="s">
        <v>609</v>
      </c>
      <c r="G58" s="10" t="str">
        <f>_xlfn.XLOOKUP($B58,table!$H:$H,table!J:J)</f>
        <v>16 oz bottles</v>
      </c>
      <c r="H58" s="10" t="str">
        <f>_xlfn.XLOOKUP(B58,table!H:H,table!L:L)</f>
        <v>16</v>
      </c>
      <c r="I58" s="35" t="s">
        <v>43</v>
      </c>
      <c r="J58" s="138"/>
      <c r="K58" s="139"/>
      <c r="L58" s="138"/>
      <c r="M58" s="139"/>
      <c r="N58" s="198">
        <f t="shared" si="1"/>
        <v>0</v>
      </c>
      <c r="O58" s="198">
        <f t="shared" si="3"/>
        <v>0</v>
      </c>
      <c r="P58" s="195">
        <f t="shared" si="2"/>
        <v>0</v>
      </c>
      <c r="Q58" s="195">
        <f t="shared" si="4"/>
        <v>0</v>
      </c>
      <c r="R58" s="120"/>
      <c r="S58" s="164"/>
      <c r="T58" s="164">
        <f>$N58*(_xlfn.XLOOKUP($B58,table!$H:$H,table!Q:Q)*(_xlfn.XLOOKUP($T$3,table!$A:$A,table!$B:$B)))</f>
        <v>0</v>
      </c>
      <c r="U58" s="164">
        <f t="shared" si="8"/>
        <v>0</v>
      </c>
      <c r="V58" s="164">
        <f>L58*_xlfn.XLOOKUP($B58,table!$H:$H,table!U:U)</f>
        <v>0</v>
      </c>
      <c r="W58" s="164">
        <f>($O58*(_xlfn.XLOOKUP($B58,table!$H:$H,table!$Q:$Q)*(_xlfn.XLOOKUP($V$3,table!$A:$A,table!$B:$B))))-T58</f>
        <v>0</v>
      </c>
      <c r="X58" s="164">
        <f t="shared" si="9"/>
        <v>0</v>
      </c>
    </row>
    <row r="59" spans="1:24" ht="15" x14ac:dyDescent="0.2">
      <c r="A59" s="6">
        <f>_xlfn.XLOOKUP(B59,table!H:H,table!P:P)</f>
        <v>500</v>
      </c>
      <c r="B59" s="38" t="s">
        <v>82</v>
      </c>
      <c r="C59" s="34" t="str">
        <f>_xlfn.XLOOKUP($B59,table!$H:$H,table!I:I)</f>
        <v>Suspend® PolyZone®</v>
      </c>
      <c r="D59" s="94"/>
      <c r="E59" s="113" t="s">
        <v>567</v>
      </c>
      <c r="F59" s="111" t="s">
        <v>619</v>
      </c>
      <c r="G59" s="10" t="str">
        <f>_xlfn.XLOOKUP($B59,table!$H:$H,table!J:J)</f>
        <v>1 gallon</v>
      </c>
      <c r="H59" s="10" t="str">
        <f>_xlfn.XLOOKUP(B59,table!H:H,table!L:L)</f>
        <v xml:space="preserve">4 </v>
      </c>
      <c r="I59" s="35" t="s">
        <v>43</v>
      </c>
      <c r="J59" s="138"/>
      <c r="K59" s="139"/>
      <c r="L59" s="138"/>
      <c r="M59" s="139"/>
      <c r="N59" s="198">
        <f t="shared" si="1"/>
        <v>0</v>
      </c>
      <c r="O59" s="198">
        <f t="shared" si="3"/>
        <v>0</v>
      </c>
      <c r="P59" s="195">
        <f t="shared" si="2"/>
        <v>0</v>
      </c>
      <c r="Q59" s="195">
        <f t="shared" si="4"/>
        <v>0</v>
      </c>
      <c r="R59" s="120"/>
      <c r="S59" s="164">
        <f>J59*_xlfn.XLOOKUP(B59,table!H:H,table!S:S)</f>
        <v>0</v>
      </c>
      <c r="T59" s="164">
        <f>$N59*(_xlfn.XLOOKUP($B59,table!$H:$H,table!Q:Q)*(_xlfn.XLOOKUP($T$3,table!$A:$A,table!$B:$B)))</f>
        <v>0</v>
      </c>
      <c r="U59" s="164"/>
      <c r="V59" s="164"/>
      <c r="W59" s="164">
        <f>($O59*(_xlfn.XLOOKUP($B59,table!$H:$H,table!$Q:$Q)*(_xlfn.XLOOKUP($V$3,table!$A:$A,table!$B:$B))))-T59</f>
        <v>0</v>
      </c>
      <c r="X59" s="164">
        <f t="shared" si="9"/>
        <v>0</v>
      </c>
    </row>
    <row r="60" spans="1:24" ht="15" x14ac:dyDescent="0.2">
      <c r="A60" s="6">
        <f>_xlfn.XLOOKUP(B60,table!H:H,table!P:P)</f>
        <v>10000</v>
      </c>
      <c r="B60" s="38" t="s">
        <v>84</v>
      </c>
      <c r="C60" s="34" t="str">
        <f>_xlfn.XLOOKUP($B60,table!$H:$H,table!I:I)</f>
        <v>Suspend® PolyZone®</v>
      </c>
      <c r="D60" s="94"/>
      <c r="E60" s="113" t="s">
        <v>59</v>
      </c>
      <c r="F60" s="113" t="s">
        <v>59</v>
      </c>
      <c r="G60" s="10" t="str">
        <f>_xlfn.XLOOKUP($B60,table!$H:$H,table!J:J)</f>
        <v>30 gal drum</v>
      </c>
      <c r="H60" s="10" t="str">
        <f>_xlfn.XLOOKUP(B60,table!H:H,table!L:L)</f>
        <v xml:space="preserve">1 </v>
      </c>
      <c r="I60" s="35" t="s">
        <v>43</v>
      </c>
      <c r="J60" s="138"/>
      <c r="K60" s="139"/>
      <c r="L60" s="138"/>
      <c r="M60" s="139"/>
      <c r="N60" s="198">
        <f t="shared" si="1"/>
        <v>0</v>
      </c>
      <c r="O60" s="198">
        <f t="shared" si="3"/>
        <v>0</v>
      </c>
      <c r="P60" s="195">
        <f t="shared" si="2"/>
        <v>0</v>
      </c>
      <c r="Q60" s="195">
        <f t="shared" si="4"/>
        <v>0</v>
      </c>
      <c r="R60" s="120"/>
      <c r="S60" s="164"/>
      <c r="T60" s="164">
        <f>$N60*(_xlfn.XLOOKUP($B60,table!$H:$H,table!Q:Q)*(_xlfn.XLOOKUP($T$3,table!$A:$A,table!$B:$B)))</f>
        <v>0</v>
      </c>
      <c r="U60" s="164"/>
      <c r="V60" s="164"/>
      <c r="W60" s="164">
        <f>($O60*(_xlfn.XLOOKUP($B60,table!$H:$H,table!$Q:$Q)*(_xlfn.XLOOKUP($V$3,table!$A:$A,table!$B:$B))))-T60</f>
        <v>0</v>
      </c>
      <c r="X60" s="164">
        <f t="shared" si="9"/>
        <v>0</v>
      </c>
    </row>
    <row r="61" spans="1:24" ht="15" x14ac:dyDescent="0.2">
      <c r="A61" s="6">
        <f>_xlfn.XLOOKUP(B61,table!H:H,table!P:P)</f>
        <v>50</v>
      </c>
      <c r="B61" s="38" t="s">
        <v>85</v>
      </c>
      <c r="C61" s="34" t="str">
        <f>_xlfn.XLOOKUP($B61,table!$H:$H,table!I:I)</f>
        <v>Suspend® SC</v>
      </c>
      <c r="D61" s="94"/>
      <c r="E61" s="113" t="s">
        <v>59</v>
      </c>
      <c r="F61" s="113" t="s">
        <v>59</v>
      </c>
      <c r="G61" s="10" t="str">
        <f>_xlfn.XLOOKUP($B61,table!$H:$H,table!J:J)</f>
        <v>16 oz bottles</v>
      </c>
      <c r="H61" s="10" t="str">
        <f>_xlfn.XLOOKUP(B61,table!H:H,table!L:L)</f>
        <v>16</v>
      </c>
      <c r="I61" s="35" t="s">
        <v>43</v>
      </c>
      <c r="J61" s="138"/>
      <c r="K61" s="139"/>
      <c r="L61" s="138"/>
      <c r="M61" s="139"/>
      <c r="N61" s="198">
        <f t="shared" si="1"/>
        <v>0</v>
      </c>
      <c r="O61" s="198">
        <f t="shared" si="3"/>
        <v>0</v>
      </c>
      <c r="P61" s="195">
        <f t="shared" si="2"/>
        <v>0</v>
      </c>
      <c r="Q61" s="195">
        <f t="shared" si="4"/>
        <v>0</v>
      </c>
      <c r="R61" s="120"/>
      <c r="S61" s="164"/>
      <c r="T61" s="164">
        <f>$N61*(_xlfn.XLOOKUP($B61,table!$H:$H,table!Q:Q)*(_xlfn.XLOOKUP($T$3,table!$A:$A,table!$B:$B)))</f>
        <v>0</v>
      </c>
      <c r="U61" s="164"/>
      <c r="V61" s="164"/>
      <c r="W61" s="164">
        <f>($O61*(_xlfn.XLOOKUP($B61,table!$H:$H,table!$Q:$Q)*(_xlfn.XLOOKUP($V$3,table!$A:$A,table!$B:$B))))-T61</f>
        <v>0</v>
      </c>
      <c r="X61" s="164">
        <f t="shared" si="9"/>
        <v>0</v>
      </c>
    </row>
    <row r="62" spans="1:24" ht="15.75" customHeight="1" x14ac:dyDescent="0.2">
      <c r="A62" s="6">
        <f>_xlfn.XLOOKUP(B62,table!H:H,table!P:P)</f>
        <v>500</v>
      </c>
      <c r="B62" s="38" t="s">
        <v>86</v>
      </c>
      <c r="C62" s="34" t="str">
        <f>_xlfn.XLOOKUP($B62,table!$H:$H,table!I:I)</f>
        <v>Suspend® SC</v>
      </c>
      <c r="D62" s="94">
        <f>IFERROR(_xlfn.XLOOKUP(B62,table!H:H,table!T:T),"")</f>
        <v>14.89</v>
      </c>
      <c r="E62" s="111" t="s">
        <v>609</v>
      </c>
      <c r="F62" s="111" t="s">
        <v>609</v>
      </c>
      <c r="G62" s="10" t="str">
        <f>_xlfn.XLOOKUP($B62,table!$H:$H,table!J:J)</f>
        <v>1 gal bottle</v>
      </c>
      <c r="H62" s="10" t="str">
        <f>_xlfn.XLOOKUP(B62,table!H:H,table!L:L)</f>
        <v xml:space="preserve">4 </v>
      </c>
      <c r="I62" s="35" t="s">
        <v>43</v>
      </c>
      <c r="J62" s="138"/>
      <c r="K62" s="139"/>
      <c r="L62" s="138"/>
      <c r="M62" s="139"/>
      <c r="N62" s="198">
        <f t="shared" si="1"/>
        <v>0</v>
      </c>
      <c r="O62" s="198">
        <f t="shared" si="3"/>
        <v>0</v>
      </c>
      <c r="P62" s="195">
        <f t="shared" si="2"/>
        <v>0</v>
      </c>
      <c r="Q62" s="195">
        <f t="shared" si="4"/>
        <v>0</v>
      </c>
      <c r="R62" s="120"/>
      <c r="S62" s="164"/>
      <c r="T62" s="164">
        <f>$N62*(_xlfn.XLOOKUP($B62,table!$H:$H,table!Q:Q)*(_xlfn.XLOOKUP($T$3,table!$A:$A,table!$B:$B)))</f>
        <v>0</v>
      </c>
      <c r="U62" s="164">
        <f>L62*D62</f>
        <v>0</v>
      </c>
      <c r="V62" s="164">
        <f>L62*_xlfn.XLOOKUP($B62,table!$H:$H,table!U:U)</f>
        <v>0</v>
      </c>
      <c r="W62" s="164">
        <f>($O62*(_xlfn.XLOOKUP($B62,table!$H:$H,table!$Q:$Q)*(_xlfn.XLOOKUP($V$3,table!$A:$A,table!$B:$B))))-T62</f>
        <v>0</v>
      </c>
      <c r="X62" s="164">
        <f t="shared" si="9"/>
        <v>0</v>
      </c>
    </row>
    <row r="63" spans="1:24" ht="15" x14ac:dyDescent="0.25">
      <c r="A63" s="6">
        <f>_xlfn.XLOOKUP(B63,table!H:H,table!P:P)</f>
        <v>25</v>
      </c>
      <c r="B63" s="2">
        <v>11008461</v>
      </c>
      <c r="C63" s="34" t="str">
        <f>_xlfn.XLOOKUP($B63,table!$H:$H,table!I:I)</f>
        <v>Talstar® PL Granular </v>
      </c>
      <c r="D63" s="94"/>
      <c r="E63" s="112"/>
      <c r="F63" s="112"/>
      <c r="G63" s="10" t="str">
        <f>_xlfn.XLOOKUP($B63,table!$H:$H,table!J:J)</f>
        <v>25 lb bag</v>
      </c>
      <c r="H63" s="10" t="str">
        <f>_xlfn.XLOOKUP(B63,table!H:H,table!L:L)</f>
        <v>60</v>
      </c>
      <c r="I63" s="35" t="s">
        <v>43</v>
      </c>
      <c r="J63" s="138"/>
      <c r="K63" s="139"/>
      <c r="L63" s="138"/>
      <c r="M63" s="139"/>
      <c r="N63" s="198">
        <f t="shared" si="1"/>
        <v>0</v>
      </c>
      <c r="O63" s="198">
        <f t="shared" si="3"/>
        <v>0</v>
      </c>
      <c r="P63" s="195">
        <f t="shared" si="2"/>
        <v>0</v>
      </c>
      <c r="Q63" s="195">
        <f t="shared" si="4"/>
        <v>0</v>
      </c>
      <c r="R63" s="120"/>
      <c r="S63" s="163"/>
      <c r="T63" s="163"/>
      <c r="U63" s="163"/>
      <c r="V63" s="163"/>
      <c r="W63" s="163"/>
      <c r="X63" s="163"/>
    </row>
    <row r="64" spans="1:24" ht="12.75" customHeight="1" x14ac:dyDescent="0.25">
      <c r="A64" s="6">
        <f>_xlfn.XLOOKUP(B64,table!H:H,table!P:P)</f>
        <v>25</v>
      </c>
      <c r="B64" s="2" t="s">
        <v>89</v>
      </c>
      <c r="C64" s="34" t="str">
        <f>_xlfn.XLOOKUP($B64,table!$H:$H,table!I:I)</f>
        <v>Talstar® Professional 16 oz</v>
      </c>
      <c r="D64" s="94"/>
      <c r="E64" s="112"/>
      <c r="F64" s="112"/>
      <c r="G64" s="10" t="str">
        <f>_xlfn.XLOOKUP($B64,table!$H:$H,table!J:J)</f>
        <v>16 oz bottle</v>
      </c>
      <c r="H64" s="10" t="str">
        <f>_xlfn.XLOOKUP(B64,table!H:H,table!L:L)</f>
        <v>32</v>
      </c>
      <c r="I64" s="35" t="s">
        <v>43</v>
      </c>
      <c r="J64" s="138"/>
      <c r="K64" s="139"/>
      <c r="L64" s="138"/>
      <c r="M64" s="139"/>
      <c r="N64" s="198">
        <f t="shared" si="1"/>
        <v>0</v>
      </c>
      <c r="O64" s="198">
        <f t="shared" si="3"/>
        <v>0</v>
      </c>
      <c r="P64" s="195">
        <f t="shared" si="2"/>
        <v>0</v>
      </c>
      <c r="Q64" s="195">
        <f t="shared" si="4"/>
        <v>0</v>
      </c>
      <c r="R64" s="120"/>
      <c r="S64" s="163"/>
      <c r="T64" s="163"/>
      <c r="U64" s="163"/>
      <c r="V64" s="163"/>
      <c r="W64" s="163"/>
      <c r="X64" s="163"/>
    </row>
    <row r="65" spans="1:24" ht="15" x14ac:dyDescent="0.25">
      <c r="A65" s="6">
        <f>_xlfn.XLOOKUP(B65,table!H:H,table!P:P)</f>
        <v>50</v>
      </c>
      <c r="B65" s="2" t="s">
        <v>90</v>
      </c>
      <c r="C65" s="34" t="str">
        <f>_xlfn.XLOOKUP($B65,table!$H:$H,table!I:I)</f>
        <v>Talstar® Professional 32 oz</v>
      </c>
      <c r="D65" s="94"/>
      <c r="E65" s="112"/>
      <c r="F65" s="112"/>
      <c r="G65" s="10" t="str">
        <f>_xlfn.XLOOKUP($B65,table!$H:$H,table!J:J)</f>
        <v>32 oz bottle</v>
      </c>
      <c r="H65" s="10" t="str">
        <f>_xlfn.XLOOKUP(B65,table!H:H,table!L:L)</f>
        <v>16</v>
      </c>
      <c r="I65" s="35" t="s">
        <v>43</v>
      </c>
      <c r="J65" s="138"/>
      <c r="K65" s="139"/>
      <c r="L65" s="138"/>
      <c r="M65" s="139"/>
      <c r="N65" s="198">
        <f t="shared" si="1"/>
        <v>0</v>
      </c>
      <c r="O65" s="198">
        <f t="shared" si="3"/>
        <v>0</v>
      </c>
      <c r="P65" s="195">
        <f t="shared" si="2"/>
        <v>0</v>
      </c>
      <c r="Q65" s="195">
        <f t="shared" si="4"/>
        <v>0</v>
      </c>
      <c r="R65" s="120"/>
      <c r="S65" s="163"/>
      <c r="T65" s="163"/>
      <c r="U65" s="163"/>
      <c r="V65" s="163"/>
      <c r="W65" s="163"/>
      <c r="X65" s="163"/>
    </row>
    <row r="66" spans="1:24" ht="15" x14ac:dyDescent="0.25">
      <c r="A66" s="91">
        <f>_xlfn.XLOOKUP(B66,table!H:H,table!P:P)</f>
        <v>50</v>
      </c>
      <c r="B66" s="92" t="s">
        <v>87</v>
      </c>
      <c r="C66" s="34" t="str">
        <f>_xlfn.XLOOKUP($B66,table!$H:$H,table!I:I)</f>
        <v>Talstar® Professional 0.75 gal</v>
      </c>
      <c r="D66" s="94"/>
      <c r="E66" s="112"/>
      <c r="F66" s="112"/>
      <c r="G66" s="10" t="str">
        <f>_xlfn.XLOOKUP($B66,table!$H:$H,table!J:J)</f>
        <v>0.75 gal bottle</v>
      </c>
      <c r="H66" s="10" t="str">
        <f>_xlfn.XLOOKUP(B66,table!H:H,table!L:L)</f>
        <v xml:space="preserve">4 </v>
      </c>
      <c r="I66" s="35" t="s">
        <v>43</v>
      </c>
      <c r="J66" s="138"/>
      <c r="K66" s="139"/>
      <c r="L66" s="138"/>
      <c r="M66" s="139"/>
      <c r="N66" s="198">
        <f t="shared" si="1"/>
        <v>0</v>
      </c>
      <c r="O66" s="198">
        <f t="shared" si="3"/>
        <v>0</v>
      </c>
      <c r="P66" s="195">
        <f t="shared" si="2"/>
        <v>0</v>
      </c>
      <c r="Q66" s="195">
        <f t="shared" si="4"/>
        <v>0</v>
      </c>
      <c r="R66" s="120"/>
      <c r="S66" s="165"/>
      <c r="T66" s="165"/>
      <c r="U66" s="165"/>
      <c r="V66" s="165"/>
      <c r="W66" s="165"/>
      <c r="X66" s="165"/>
    </row>
    <row r="67" spans="1:24" ht="15" x14ac:dyDescent="0.25">
      <c r="A67" s="6">
        <f>_xlfn.XLOOKUP(B67,table!H:H,table!P:P)</f>
        <v>50</v>
      </c>
      <c r="B67" s="2" t="s">
        <v>88</v>
      </c>
      <c r="C67" s="34" t="str">
        <f>_xlfn.XLOOKUP($B67,table!$H:$H,table!I:I)</f>
        <v>Talstar® Professional 1 gal</v>
      </c>
      <c r="D67" s="94"/>
      <c r="E67" s="112"/>
      <c r="F67" s="112"/>
      <c r="G67" s="10" t="str">
        <f>_xlfn.XLOOKUP($B67,table!$H:$H,table!J:J)</f>
        <v>1 gal bottle</v>
      </c>
      <c r="H67" s="10" t="str">
        <f>_xlfn.XLOOKUP(B67,table!H:H,table!L:L)</f>
        <v xml:space="preserve">4 </v>
      </c>
      <c r="I67" s="35" t="s">
        <v>43</v>
      </c>
      <c r="J67" s="138"/>
      <c r="K67" s="139"/>
      <c r="L67" s="138"/>
      <c r="M67" s="139"/>
      <c r="N67" s="198">
        <f t="shared" si="1"/>
        <v>0</v>
      </c>
      <c r="O67" s="198">
        <f t="shared" si="3"/>
        <v>0</v>
      </c>
      <c r="P67" s="195">
        <f t="shared" si="2"/>
        <v>0</v>
      </c>
      <c r="Q67" s="195">
        <f t="shared" si="4"/>
        <v>0</v>
      </c>
      <c r="R67" s="120"/>
      <c r="S67" s="163"/>
      <c r="T67" s="163"/>
      <c r="U67" s="163"/>
      <c r="V67" s="163"/>
      <c r="W67" s="163"/>
      <c r="X67" s="163"/>
    </row>
    <row r="68" spans="1:24" ht="12.75" customHeight="1" x14ac:dyDescent="0.25">
      <c r="A68" s="6">
        <f>_xlfn.XLOOKUP(B68,table!H:H,table!P:P)</f>
        <v>2500</v>
      </c>
      <c r="B68" s="2">
        <v>11007753</v>
      </c>
      <c r="C68" s="34" t="str">
        <f>_xlfn.XLOOKUP($B68,table!$H:$H,table!I:I)</f>
        <v>Talstar® Professional 30 gal</v>
      </c>
      <c r="D68" s="94"/>
      <c r="E68" s="112"/>
      <c r="F68" s="112"/>
      <c r="G68" s="10" t="str">
        <f>_xlfn.XLOOKUP($B68,table!$H:$H,table!J:J)</f>
        <v>30 gal drum</v>
      </c>
      <c r="H68" s="10" t="str">
        <f>_xlfn.XLOOKUP(B68,table!H:H,table!L:L)</f>
        <v xml:space="preserve">1 </v>
      </c>
      <c r="I68" s="35" t="s">
        <v>43</v>
      </c>
      <c r="J68" s="138"/>
      <c r="K68" s="139"/>
      <c r="L68" s="138"/>
      <c r="M68" s="139"/>
      <c r="N68" s="198">
        <f t="shared" si="1"/>
        <v>0</v>
      </c>
      <c r="O68" s="198">
        <f t="shared" si="3"/>
        <v>0</v>
      </c>
      <c r="P68" s="195">
        <f t="shared" si="2"/>
        <v>0</v>
      </c>
      <c r="Q68" s="195">
        <f t="shared" si="4"/>
        <v>0</v>
      </c>
      <c r="R68" s="120"/>
      <c r="S68" s="163"/>
      <c r="T68" s="163"/>
      <c r="U68" s="163"/>
      <c r="V68" s="163"/>
      <c r="W68" s="163"/>
      <c r="X68" s="163"/>
    </row>
    <row r="69" spans="1:24" ht="15" x14ac:dyDescent="0.2">
      <c r="A69" s="6">
        <f>_xlfn.XLOOKUP(B69,table!H:H,table!P:P)</f>
        <v>50</v>
      </c>
      <c r="B69" s="36">
        <v>11008354</v>
      </c>
      <c r="C69" s="34" t="str">
        <f>_xlfn.XLOOKUP($B69,table!$H:$H,table!I:I)</f>
        <v>Talstar® XTRA Verge™ Granular</v>
      </c>
      <c r="D69" s="94"/>
      <c r="E69" s="113" t="s">
        <v>59</v>
      </c>
      <c r="F69" s="113" t="s">
        <v>59</v>
      </c>
      <c r="G69" s="10" t="str">
        <f>_xlfn.XLOOKUP($B69,table!$H:$H,table!J:J)</f>
        <v>25 lb bag</v>
      </c>
      <c r="H69" s="10" t="str">
        <f>_xlfn.XLOOKUP(B69,table!H:H,table!L:L)</f>
        <v>40</v>
      </c>
      <c r="I69" s="35" t="s">
        <v>51</v>
      </c>
      <c r="J69" s="138"/>
      <c r="K69" s="139"/>
      <c r="L69" s="138"/>
      <c r="M69" s="139"/>
      <c r="N69" s="198">
        <f t="shared" si="1"/>
        <v>0</v>
      </c>
      <c r="O69" s="198">
        <f t="shared" si="3"/>
        <v>0</v>
      </c>
      <c r="P69" s="195">
        <f t="shared" si="2"/>
        <v>0</v>
      </c>
      <c r="Q69" s="195">
        <f t="shared" si="4"/>
        <v>0</v>
      </c>
      <c r="R69" s="120"/>
      <c r="S69" s="164"/>
      <c r="T69" s="164">
        <f>$N69*(_xlfn.XLOOKUP($B69,table!$H:$H,table!Q:Q)*(_xlfn.XLOOKUP($T$3,table!$A:$A,table!$B:$B)))</f>
        <v>0</v>
      </c>
      <c r="U69" s="164"/>
      <c r="V69" s="164"/>
      <c r="W69" s="164">
        <f>($O69*(_xlfn.XLOOKUP($B69,table!$H:$H,table!$Q:$Q)*(_xlfn.XLOOKUP($V$3,table!$A:$A,table!$B:$B))))-T69</f>
        <v>0</v>
      </c>
      <c r="X69" s="164">
        <f t="shared" ref="X69:X70" si="10">SUM(S69:W69)</f>
        <v>0</v>
      </c>
    </row>
    <row r="70" spans="1:24" ht="15" x14ac:dyDescent="0.2">
      <c r="A70" s="6">
        <f>_xlfn.XLOOKUP(B70,table!H:H,table!P:P)</f>
        <v>25</v>
      </c>
      <c r="B70" s="36" t="s">
        <v>91</v>
      </c>
      <c r="C70" s="34" t="str">
        <f>_xlfn.XLOOKUP($B70,table!$H:$H,table!I:I)</f>
        <v>Tempo® 1% Dust Insecticide</v>
      </c>
      <c r="D70" s="94"/>
      <c r="E70" s="113" t="s">
        <v>59</v>
      </c>
      <c r="F70" s="113" t="s">
        <v>59</v>
      </c>
      <c r="G70" s="10" t="str">
        <f>_xlfn.XLOOKUP($B70,table!$H:$H,table!J:J)</f>
        <v>1.25 lb. bottle</v>
      </c>
      <c r="H70" s="10" t="str">
        <f>_xlfn.XLOOKUP(B70,table!H:H,table!L:L)</f>
        <v>12</v>
      </c>
      <c r="I70" s="35" t="s">
        <v>48</v>
      </c>
      <c r="J70" s="138"/>
      <c r="K70" s="139"/>
      <c r="L70" s="138"/>
      <c r="M70" s="139"/>
      <c r="N70" s="198">
        <f t="shared" si="1"/>
        <v>0</v>
      </c>
      <c r="O70" s="198">
        <f t="shared" si="3"/>
        <v>0</v>
      </c>
      <c r="P70" s="195">
        <f t="shared" si="2"/>
        <v>0</v>
      </c>
      <c r="Q70" s="195">
        <f t="shared" si="4"/>
        <v>0</v>
      </c>
      <c r="R70" s="120"/>
      <c r="S70" s="164"/>
      <c r="T70" s="164">
        <f>$N70*(_xlfn.XLOOKUP($B70,table!$H:$H,table!Q:Q)*(_xlfn.XLOOKUP($T$3,table!$A:$A,table!$B:$B)))</f>
        <v>0</v>
      </c>
      <c r="U70" s="164"/>
      <c r="V70" s="164"/>
      <c r="W70" s="164">
        <f>($O70*(_xlfn.XLOOKUP($B70,table!$H:$H,table!$Q:$Q)*(_xlfn.XLOOKUP($V$3,table!$A:$A,table!$B:$B))))-T70</f>
        <v>0</v>
      </c>
      <c r="X70" s="164">
        <f t="shared" si="10"/>
        <v>0</v>
      </c>
    </row>
    <row r="71" spans="1:24" ht="15" x14ac:dyDescent="0.25">
      <c r="A71" s="6">
        <f>_xlfn.XLOOKUP(B71,table!H:H,table!P:P)</f>
        <v>50</v>
      </c>
      <c r="B71" s="2" t="s">
        <v>94</v>
      </c>
      <c r="C71" s="34" t="str">
        <f>_xlfn.XLOOKUP($B71,table!$H:$H,table!I:I)</f>
        <v>Tempo® Ultra SC</v>
      </c>
      <c r="D71" s="94"/>
      <c r="E71" s="112"/>
      <c r="F71" s="112"/>
      <c r="G71" s="10" t="str">
        <f>_xlfn.XLOOKUP($B71,table!$H:$H,table!J:J)</f>
        <v>240 ml bottles</v>
      </c>
      <c r="H71" s="10" t="str">
        <f>_xlfn.XLOOKUP(B71,table!H:H,table!L:L)</f>
        <v xml:space="preserve">6 </v>
      </c>
      <c r="I71" s="35" t="s">
        <v>43</v>
      </c>
      <c r="J71" s="138"/>
      <c r="K71" s="139"/>
      <c r="L71" s="138"/>
      <c r="M71" s="139"/>
      <c r="N71" s="198">
        <f t="shared" si="1"/>
        <v>0</v>
      </c>
      <c r="O71" s="198">
        <f t="shared" si="3"/>
        <v>0</v>
      </c>
      <c r="P71" s="195">
        <f t="shared" si="2"/>
        <v>0</v>
      </c>
      <c r="Q71" s="195">
        <f t="shared" si="4"/>
        <v>0</v>
      </c>
      <c r="R71" s="120"/>
      <c r="S71" s="163"/>
      <c r="T71" s="163"/>
      <c r="U71" s="163"/>
      <c r="V71" s="163"/>
      <c r="W71" s="163"/>
      <c r="X71" s="163"/>
    </row>
    <row r="72" spans="1:24" ht="15" x14ac:dyDescent="0.2">
      <c r="A72" s="6">
        <f>_xlfn.XLOOKUP(B72,table!H:H,table!P:P)</f>
        <v>250</v>
      </c>
      <c r="B72" s="38" t="s">
        <v>92</v>
      </c>
      <c r="C72" s="34" t="str">
        <f>_xlfn.XLOOKUP($B72,table!$H:$H,table!I:I)</f>
        <v>Tempo® Ultra SC</v>
      </c>
      <c r="D72" s="94">
        <f>IFERROR(_xlfn.XLOOKUP(B72,table!H:H,table!T:T),"")</f>
        <v>7.88</v>
      </c>
      <c r="E72" s="111" t="s">
        <v>609</v>
      </c>
      <c r="F72" s="111" t="s">
        <v>603</v>
      </c>
      <c r="G72" s="10" t="str">
        <f>_xlfn.XLOOKUP($B72,table!$H:$H,table!J:J)</f>
        <v>900 ml bottles</v>
      </c>
      <c r="H72" s="10" t="str">
        <f>_xlfn.XLOOKUP(B72,table!H:H,table!L:L)</f>
        <v xml:space="preserve">8 </v>
      </c>
      <c r="I72" s="35" t="s">
        <v>43</v>
      </c>
      <c r="J72" s="138"/>
      <c r="K72" s="139"/>
      <c r="L72" s="138"/>
      <c r="M72" s="139"/>
      <c r="N72" s="198">
        <f t="shared" si="1"/>
        <v>0</v>
      </c>
      <c r="O72" s="198">
        <f t="shared" si="3"/>
        <v>0</v>
      </c>
      <c r="P72" s="195">
        <f t="shared" si="2"/>
        <v>0</v>
      </c>
      <c r="Q72" s="195">
        <f t="shared" si="4"/>
        <v>0</v>
      </c>
      <c r="R72" s="120"/>
      <c r="S72" s="164">
        <f>J72*_xlfn.XLOOKUP(B72,table!H:H,table!S:S)</f>
        <v>0</v>
      </c>
      <c r="T72" s="164">
        <f>$N72*(_xlfn.XLOOKUP($B72,table!$H:$H,table!Q:Q)*(_xlfn.XLOOKUP($T$3,table!$A:$A,table!$B:$B)))</f>
        <v>0</v>
      </c>
      <c r="U72" s="164">
        <f>L72*D72</f>
        <v>0</v>
      </c>
      <c r="V72" s="164">
        <f>L72*_xlfn.XLOOKUP($B72,table!$H:$H,table!U:U)</f>
        <v>0</v>
      </c>
      <c r="W72" s="164">
        <f>($O72*(_xlfn.XLOOKUP($B72,table!$H:$H,table!$Q:$Q)*(_xlfn.XLOOKUP($V$3,table!$A:$A,table!$B:$B))))-T72</f>
        <v>0</v>
      </c>
      <c r="X72" s="164">
        <f t="shared" ref="X72" si="11">SUM(S72:W72)</f>
        <v>0</v>
      </c>
    </row>
    <row r="73" spans="1:24" ht="15" x14ac:dyDescent="0.2">
      <c r="A73" s="6">
        <f>_xlfn.XLOOKUP(B73,table!H:H,table!P:P)</f>
        <v>5000</v>
      </c>
      <c r="B73" s="2" t="s">
        <v>93</v>
      </c>
      <c r="C73" s="34" t="str">
        <f>_xlfn.XLOOKUP($B73,table!$H:$H,table!I:I)</f>
        <v>Tempo® Ultra SC</v>
      </c>
      <c r="D73" s="94"/>
      <c r="E73" s="113"/>
      <c r="F73" s="113" t="s">
        <v>59</v>
      </c>
      <c r="G73" s="10" t="str">
        <f>_xlfn.XLOOKUP($B73,table!$H:$H,table!J:J)</f>
        <v>15 gal drum</v>
      </c>
      <c r="H73" s="10" t="str">
        <f>_xlfn.XLOOKUP(B73,table!H:H,table!L:L)</f>
        <v xml:space="preserve">1 </v>
      </c>
      <c r="I73" s="35" t="s">
        <v>43</v>
      </c>
      <c r="J73" s="138"/>
      <c r="K73" s="139"/>
      <c r="L73" s="138"/>
      <c r="M73" s="139"/>
      <c r="N73" s="198">
        <f t="shared" si="1"/>
        <v>0</v>
      </c>
      <c r="O73" s="198">
        <f t="shared" si="3"/>
        <v>0</v>
      </c>
      <c r="P73" s="195">
        <f t="shared" si="2"/>
        <v>0</v>
      </c>
      <c r="Q73" s="195">
        <f t="shared" si="4"/>
        <v>0</v>
      </c>
      <c r="R73" s="120"/>
      <c r="S73" s="163"/>
      <c r="T73" s="164">
        <f>$N73*(_xlfn.XLOOKUP($B73,table!$H:$H,table!Q:Q)*(_xlfn.XLOOKUP($T$3,table!$A:$A,table!$B:$B)))</f>
        <v>0</v>
      </c>
      <c r="U73" s="164"/>
      <c r="V73" s="164"/>
      <c r="W73" s="163"/>
      <c r="X73" s="164"/>
    </row>
    <row r="74" spans="1:24" ht="15" x14ac:dyDescent="0.25">
      <c r="A74" s="6">
        <f>_xlfn.XLOOKUP(B74,table!H:H,table!P:P)</f>
        <v>100</v>
      </c>
      <c r="B74" s="2" t="s">
        <v>95</v>
      </c>
      <c r="C74" s="34" t="str">
        <f>_xlfn.XLOOKUP($B74,table!$H:$H,table!I:I)</f>
        <v>Tempo® Ultra WP</v>
      </c>
      <c r="D74" s="94"/>
      <c r="E74" s="112"/>
      <c r="F74" s="112"/>
      <c r="G74" s="10" t="str">
        <f>_xlfn.XLOOKUP($B74,table!$H:$H,table!J:J)</f>
        <v>420-gram bottles</v>
      </c>
      <c r="H74" s="10" t="str">
        <f>_xlfn.XLOOKUP(B74,table!H:H,table!L:L)</f>
        <v xml:space="preserve">6 </v>
      </c>
      <c r="I74" s="35" t="s">
        <v>43</v>
      </c>
      <c r="J74" s="138"/>
      <c r="K74" s="139"/>
      <c r="L74" s="138"/>
      <c r="M74" s="139"/>
      <c r="N74" s="198">
        <f t="shared" si="1"/>
        <v>0</v>
      </c>
      <c r="O74" s="198">
        <f t="shared" si="3"/>
        <v>0</v>
      </c>
      <c r="P74" s="195">
        <f t="shared" si="2"/>
        <v>0</v>
      </c>
      <c r="Q74" s="195">
        <f t="shared" si="4"/>
        <v>0</v>
      </c>
      <c r="R74" s="120"/>
      <c r="S74" s="163"/>
      <c r="T74" s="163"/>
      <c r="U74" s="163"/>
      <c r="V74" s="163"/>
      <c r="W74" s="163"/>
      <c r="X74" s="163"/>
    </row>
    <row r="75" spans="1:24" ht="15" x14ac:dyDescent="0.25">
      <c r="A75" s="6">
        <f>_xlfn.XLOOKUP(B75,table!H:H,table!P:P)</f>
        <v>150</v>
      </c>
      <c r="B75" s="2" t="s">
        <v>96</v>
      </c>
      <c r="C75" s="34" t="str">
        <f>_xlfn.XLOOKUP($B75,table!$H:$H,table!I:I)</f>
        <v>Tempo® Ultra WP</v>
      </c>
      <c r="D75" s="94"/>
      <c r="E75" s="112"/>
      <c r="F75" s="112"/>
      <c r="G75" s="10" t="str">
        <f>_xlfn.XLOOKUP($B75,table!$H:$H,table!J:J)</f>
        <v>8 x 50-gram packets</v>
      </c>
      <c r="H75" s="10" t="str">
        <f>_xlfn.XLOOKUP(B75,table!H:H,table!L:L)</f>
        <v xml:space="preserve">4 </v>
      </c>
      <c r="I75" s="35" t="s">
        <v>43</v>
      </c>
      <c r="J75" s="138"/>
      <c r="K75" s="139"/>
      <c r="L75" s="138"/>
      <c r="M75" s="139"/>
      <c r="N75" s="198">
        <f t="shared" si="1"/>
        <v>0</v>
      </c>
      <c r="O75" s="198">
        <f t="shared" si="3"/>
        <v>0</v>
      </c>
      <c r="P75" s="195">
        <f t="shared" si="2"/>
        <v>0</v>
      </c>
      <c r="Q75" s="195">
        <f t="shared" si="4"/>
        <v>0</v>
      </c>
      <c r="R75" s="120"/>
      <c r="S75" s="163"/>
      <c r="T75" s="163"/>
      <c r="U75" s="163"/>
      <c r="V75" s="163"/>
      <c r="W75" s="163"/>
      <c r="X75" s="163"/>
    </row>
    <row r="76" spans="1:24" ht="15" x14ac:dyDescent="0.25">
      <c r="A76" s="6">
        <f>_xlfn.XLOOKUP(B76,table!H:H,table!P:P)</f>
        <v>25</v>
      </c>
      <c r="B76" s="2" t="s">
        <v>98</v>
      </c>
      <c r="C76" s="34" t="str">
        <f>_xlfn.XLOOKUP($B76,table!$H:$H,table!I:I)</f>
        <v>Temprid® Dust</v>
      </c>
      <c r="D76" s="94"/>
      <c r="E76" s="112"/>
      <c r="F76" s="112"/>
      <c r="G76" s="10" t="str">
        <f>_xlfn.XLOOKUP($B76,table!$H:$H,table!J:J)</f>
        <v>4 oz bottle</v>
      </c>
      <c r="H76" s="10" t="str">
        <f>_xlfn.XLOOKUP(B76,table!H:H,table!L:L)</f>
        <v xml:space="preserve">8 </v>
      </c>
      <c r="I76" s="35" t="s">
        <v>43</v>
      </c>
      <c r="J76" s="138"/>
      <c r="K76" s="139"/>
      <c r="L76" s="138"/>
      <c r="M76" s="139"/>
      <c r="N76" s="198">
        <f t="shared" si="1"/>
        <v>0</v>
      </c>
      <c r="O76" s="198">
        <f t="shared" si="3"/>
        <v>0</v>
      </c>
      <c r="P76" s="195">
        <f t="shared" si="2"/>
        <v>0</v>
      </c>
      <c r="Q76" s="195">
        <f t="shared" si="4"/>
        <v>0</v>
      </c>
      <c r="R76" s="120"/>
      <c r="S76" s="163"/>
      <c r="T76" s="163"/>
      <c r="U76" s="163"/>
      <c r="V76" s="163"/>
      <c r="W76" s="163"/>
      <c r="X76" s="163"/>
    </row>
    <row r="77" spans="1:24" ht="15" x14ac:dyDescent="0.25">
      <c r="A77" s="6">
        <f>_xlfn.XLOOKUP(B77,table!H:H,table!P:P)</f>
        <v>100</v>
      </c>
      <c r="B77" s="2" t="s">
        <v>97</v>
      </c>
      <c r="C77" s="34" t="str">
        <f>_xlfn.XLOOKUP($B77,table!$H:$H,table!I:I)</f>
        <v>Temprid® Dust</v>
      </c>
      <c r="D77" s="94"/>
      <c r="E77" s="112"/>
      <c r="F77" s="112"/>
      <c r="G77" s="10" t="str">
        <f>_xlfn.XLOOKUP($B77,table!$H:$H,table!J:J)</f>
        <v>1 lb. bottle</v>
      </c>
      <c r="H77" s="10" t="str">
        <f>_xlfn.XLOOKUP(B77,table!H:H,table!L:L)</f>
        <v xml:space="preserve">4 </v>
      </c>
      <c r="I77" s="35" t="s">
        <v>43</v>
      </c>
      <c r="J77" s="138"/>
      <c r="K77" s="139"/>
      <c r="L77" s="138"/>
      <c r="M77" s="139"/>
      <c r="N77" s="198">
        <f t="shared" si="1"/>
        <v>0</v>
      </c>
      <c r="O77" s="198">
        <f t="shared" si="3"/>
        <v>0</v>
      </c>
      <c r="P77" s="195">
        <f t="shared" si="2"/>
        <v>0</v>
      </c>
      <c r="Q77" s="195">
        <f t="shared" si="4"/>
        <v>0</v>
      </c>
      <c r="R77" s="120"/>
      <c r="S77" s="163"/>
      <c r="T77" s="163"/>
      <c r="U77" s="163"/>
      <c r="V77" s="163"/>
      <c r="W77" s="163"/>
      <c r="X77" s="163"/>
    </row>
    <row r="78" spans="1:24" ht="15" x14ac:dyDescent="0.25">
      <c r="A78" s="6">
        <f>_xlfn.XLOOKUP(B78,table!H:H,table!P:P)</f>
        <v>50</v>
      </c>
      <c r="B78" s="2" t="s">
        <v>102</v>
      </c>
      <c r="C78" s="34" t="str">
        <f>_xlfn.XLOOKUP($B78,table!$H:$H,table!I:I)</f>
        <v>Temprid® FX</v>
      </c>
      <c r="D78" s="94"/>
      <c r="E78" s="112"/>
      <c r="F78" s="112"/>
      <c r="G78" s="10" t="str">
        <f>_xlfn.XLOOKUP($B78,table!$H:$H,table!J:J)</f>
        <v>8 ml  bottles</v>
      </c>
      <c r="H78" s="10" t="str">
        <f>_xlfn.XLOOKUP(B78,table!H:H,table!L:L)</f>
        <v>10</v>
      </c>
      <c r="I78" s="35" t="s">
        <v>43</v>
      </c>
      <c r="J78" s="138"/>
      <c r="K78" s="139"/>
      <c r="L78" s="138"/>
      <c r="M78" s="139"/>
      <c r="N78" s="198">
        <f t="shared" ref="N78:N127" si="12">J78+K78</f>
        <v>0</v>
      </c>
      <c r="O78" s="198">
        <f t="shared" si="3"/>
        <v>0</v>
      </c>
      <c r="P78" s="195">
        <f t="shared" ref="P78:P127" si="13">A78*N78</f>
        <v>0</v>
      </c>
      <c r="Q78" s="195">
        <f t="shared" si="4"/>
        <v>0</v>
      </c>
      <c r="R78" s="120"/>
      <c r="S78" s="163"/>
      <c r="T78" s="163"/>
      <c r="U78" s="163"/>
      <c r="V78" s="163"/>
      <c r="W78" s="163"/>
      <c r="X78" s="163"/>
    </row>
    <row r="79" spans="1:24" ht="15" x14ac:dyDescent="0.25">
      <c r="A79" s="6">
        <f>_xlfn.XLOOKUP(B79,table!H:H,table!P:P)</f>
        <v>75</v>
      </c>
      <c r="B79" s="2" t="s">
        <v>101</v>
      </c>
      <c r="C79" s="34" t="str">
        <f>_xlfn.XLOOKUP($B79,table!$H:$H,table!I:I)</f>
        <v>Temprid® FX</v>
      </c>
      <c r="D79" s="94"/>
      <c r="E79" s="112"/>
      <c r="F79" s="112"/>
      <c r="G79" s="10" t="str">
        <f>_xlfn.XLOOKUP($B79,table!$H:$H,table!J:J)</f>
        <v>240 ml bottles</v>
      </c>
      <c r="H79" s="10" t="str">
        <f>_xlfn.XLOOKUP(B79,table!H:H,table!L:L)</f>
        <v xml:space="preserve">6 </v>
      </c>
      <c r="I79" s="35" t="s">
        <v>43</v>
      </c>
      <c r="J79" s="138"/>
      <c r="K79" s="139"/>
      <c r="L79" s="138"/>
      <c r="M79" s="139"/>
      <c r="N79" s="198">
        <f t="shared" si="12"/>
        <v>0</v>
      </c>
      <c r="O79" s="198">
        <f t="shared" ref="O79:O127" si="14">J79+K79+L79+M79</f>
        <v>0</v>
      </c>
      <c r="P79" s="195">
        <f t="shared" si="13"/>
        <v>0</v>
      </c>
      <c r="Q79" s="195">
        <f t="shared" ref="Q79:Q127" si="15">O79*A79</f>
        <v>0</v>
      </c>
      <c r="R79" s="120"/>
      <c r="S79" s="163"/>
      <c r="T79" s="163"/>
      <c r="U79" s="163"/>
      <c r="V79" s="163"/>
      <c r="W79" s="163"/>
      <c r="X79" s="163"/>
    </row>
    <row r="80" spans="1:24" ht="15" x14ac:dyDescent="0.2">
      <c r="A80" s="6">
        <f>_xlfn.XLOOKUP(B80,table!H:H,table!P:P)</f>
        <v>100</v>
      </c>
      <c r="B80" s="38" t="s">
        <v>100</v>
      </c>
      <c r="C80" s="34" t="str">
        <f>_xlfn.XLOOKUP($B80,table!$H:$H,table!I:I)</f>
        <v>Temprid® FX</v>
      </c>
      <c r="D80" s="94">
        <f>IFERROR(_xlfn.XLOOKUP(B80,table!H:H,table!T:T),"")</f>
        <v>4.67</v>
      </c>
      <c r="E80" s="111" t="s">
        <v>609</v>
      </c>
      <c r="F80" s="111" t="s">
        <v>603</v>
      </c>
      <c r="G80" s="10" t="str">
        <f>_xlfn.XLOOKUP($B80,table!$H:$H,table!J:J)</f>
        <v>400 ml bottles</v>
      </c>
      <c r="H80" s="10" t="str">
        <f>_xlfn.XLOOKUP(B80,table!H:H,table!L:L)</f>
        <v xml:space="preserve">6 </v>
      </c>
      <c r="I80" s="35" t="s">
        <v>43</v>
      </c>
      <c r="J80" s="138"/>
      <c r="K80" s="139"/>
      <c r="L80" s="138"/>
      <c r="M80" s="139"/>
      <c r="N80" s="198">
        <f t="shared" si="12"/>
        <v>0</v>
      </c>
      <c r="O80" s="198">
        <f t="shared" si="14"/>
        <v>0</v>
      </c>
      <c r="P80" s="195">
        <f t="shared" si="13"/>
        <v>0</v>
      </c>
      <c r="Q80" s="195">
        <f t="shared" si="15"/>
        <v>0</v>
      </c>
      <c r="R80" s="120"/>
      <c r="S80" s="164">
        <f>J80*_xlfn.XLOOKUP(B80,table!H:H,table!S:S)</f>
        <v>0</v>
      </c>
      <c r="T80" s="164">
        <f>$N80*(_xlfn.XLOOKUP($B80,table!$H:$H,table!Q:Q)*(_xlfn.XLOOKUP($T$3,table!$A:$A,table!$B:$B)))</f>
        <v>0</v>
      </c>
      <c r="U80" s="164">
        <f>L80*D80</f>
        <v>0</v>
      </c>
      <c r="V80" s="164">
        <f>L80*_xlfn.XLOOKUP($B80,table!$H:$H,table!U:U)</f>
        <v>0</v>
      </c>
      <c r="W80" s="164">
        <f>($O80*(_xlfn.XLOOKUP($B80,table!$H:$H,table!$Q:$Q)*(_xlfn.XLOOKUP($V$3,table!$A:$A,table!$B:$B))))-T80</f>
        <v>0</v>
      </c>
      <c r="X80" s="164">
        <f t="shared" ref="X80:X83" si="16">SUM(S80:W80)</f>
        <v>0</v>
      </c>
    </row>
    <row r="81" spans="1:24" ht="15" x14ac:dyDescent="0.2">
      <c r="A81" s="6">
        <f>_xlfn.XLOOKUP(B81,table!H:H,table!P:P)</f>
        <v>250</v>
      </c>
      <c r="B81" s="38" t="s">
        <v>99</v>
      </c>
      <c r="C81" s="34" t="str">
        <f>_xlfn.XLOOKUP($B81,table!$H:$H,table!I:I)</f>
        <v>Temprid® FX</v>
      </c>
      <c r="D81" s="94">
        <f>IFERROR(_xlfn.XLOOKUP(B81,table!H:H,table!T:T),"")</f>
        <v>8.82</v>
      </c>
      <c r="E81" s="111" t="s">
        <v>609</v>
      </c>
      <c r="F81" s="111" t="s">
        <v>603</v>
      </c>
      <c r="G81" s="10" t="str">
        <f>_xlfn.XLOOKUP($B81,table!$H:$H,table!J:J)</f>
        <v>900 ml bottles</v>
      </c>
      <c r="H81" s="10" t="str">
        <f>_xlfn.XLOOKUP(B81,table!H:H,table!L:L)</f>
        <v xml:space="preserve">8 </v>
      </c>
      <c r="I81" s="35" t="s">
        <v>43</v>
      </c>
      <c r="J81" s="138"/>
      <c r="K81" s="139"/>
      <c r="L81" s="138"/>
      <c r="M81" s="139"/>
      <c r="N81" s="198">
        <f t="shared" si="12"/>
        <v>0</v>
      </c>
      <c r="O81" s="198">
        <f t="shared" si="14"/>
        <v>0</v>
      </c>
      <c r="P81" s="195">
        <f t="shared" si="13"/>
        <v>0</v>
      </c>
      <c r="Q81" s="195">
        <f t="shared" si="15"/>
        <v>0</v>
      </c>
      <c r="R81" s="120"/>
      <c r="S81" s="164">
        <f>J81*_xlfn.XLOOKUP(B81,table!H:H,table!S:S)</f>
        <v>0</v>
      </c>
      <c r="T81" s="164">
        <f>$N81*(_xlfn.XLOOKUP($B81,table!$H:$H,table!Q:Q)*(_xlfn.XLOOKUP($T$3,table!$A:$A,table!$B:$B)))</f>
        <v>0</v>
      </c>
      <c r="U81" s="164">
        <f>L81*D81</f>
        <v>0</v>
      </c>
      <c r="V81" s="164">
        <f>L81*_xlfn.XLOOKUP($B81,table!$H:$H,table!U:U)</f>
        <v>0</v>
      </c>
      <c r="W81" s="164">
        <f>($O81*(_xlfn.XLOOKUP($B81,table!$H:$H,table!$Q:$Q)*(_xlfn.XLOOKUP($V$3,table!$A:$A,table!$B:$B))))-T81</f>
        <v>0</v>
      </c>
      <c r="X81" s="164">
        <f t="shared" si="16"/>
        <v>0</v>
      </c>
    </row>
    <row r="82" spans="1:24" ht="15" x14ac:dyDescent="0.2">
      <c r="A82" s="6">
        <f>_xlfn.XLOOKUP(B82,table!H:H,table!P:P)</f>
        <v>2500</v>
      </c>
      <c r="B82" s="2" t="s">
        <v>103</v>
      </c>
      <c r="C82" s="34" t="str">
        <f>_xlfn.XLOOKUP($B82,table!$H:$H,table!I:I)</f>
        <v>Temprid® FX Smartpack</v>
      </c>
      <c r="D82" s="94"/>
      <c r="E82" s="113" t="s">
        <v>59</v>
      </c>
      <c r="F82" s="113" t="s">
        <v>59</v>
      </c>
      <c r="G82" s="10" t="str">
        <f>_xlfn.XLOOKUP($B82,table!$H:$H,table!J:J)</f>
        <v>10 x 900ml bottle</v>
      </c>
      <c r="H82" s="10" t="str">
        <f>_xlfn.XLOOKUP(B82,table!H:H,table!L:L)</f>
        <v>10</v>
      </c>
      <c r="I82" s="35" t="s">
        <v>43</v>
      </c>
      <c r="J82" s="138"/>
      <c r="K82" s="139"/>
      <c r="L82" s="138"/>
      <c r="M82" s="139"/>
      <c r="N82" s="198">
        <f t="shared" si="12"/>
        <v>0</v>
      </c>
      <c r="O82" s="198">
        <f t="shared" si="14"/>
        <v>0</v>
      </c>
      <c r="P82" s="195">
        <f t="shared" si="13"/>
        <v>0</v>
      </c>
      <c r="Q82" s="195">
        <f t="shared" si="15"/>
        <v>0</v>
      </c>
      <c r="R82" s="120"/>
      <c r="S82" s="163"/>
      <c r="T82" s="164">
        <f>$N82*(_xlfn.XLOOKUP($B82,table!$H:$H,table!Q:Q)*(_xlfn.XLOOKUP($T$3,table!$A:$A,table!$B:$B)))</f>
        <v>0</v>
      </c>
      <c r="U82" s="163"/>
      <c r="V82" s="163"/>
      <c r="W82" s="163">
        <f>($O82*(_xlfn.XLOOKUP($B82,table!$H:$H,table!$Q:$Q)*(_xlfn.XLOOKUP($V$3,table!$A:$A,table!$B:$B))))-T82</f>
        <v>0</v>
      </c>
      <c r="X82" s="164">
        <f t="shared" si="16"/>
        <v>0</v>
      </c>
    </row>
    <row r="83" spans="1:24" ht="15" x14ac:dyDescent="0.2">
      <c r="A83" s="6">
        <f>_xlfn.XLOOKUP(B83,table!H:H,table!P:P)</f>
        <v>10</v>
      </c>
      <c r="B83" s="36" t="s">
        <v>104</v>
      </c>
      <c r="C83" s="34" t="str">
        <f>_xlfn.XLOOKUP($B83,table!$H:$H,table!I:I)</f>
        <v>Temprid® Ready-to-Spray</v>
      </c>
      <c r="D83" s="94"/>
      <c r="E83" s="113" t="s">
        <v>59</v>
      </c>
      <c r="F83" s="113" t="s">
        <v>59</v>
      </c>
      <c r="G83" s="10" t="str">
        <f>_xlfn.XLOOKUP($B83,table!$H:$H,table!J:J)</f>
        <v>15.7 oz bag-on-valve cans</v>
      </c>
      <c r="H83" s="10" t="str">
        <f>_xlfn.XLOOKUP(B83,table!H:H,table!L:L)</f>
        <v>12</v>
      </c>
      <c r="I83" s="35" t="s">
        <v>46</v>
      </c>
      <c r="J83" s="138"/>
      <c r="K83" s="139"/>
      <c r="L83" s="138"/>
      <c r="M83" s="139"/>
      <c r="N83" s="198">
        <f t="shared" si="12"/>
        <v>0</v>
      </c>
      <c r="O83" s="198">
        <f t="shared" si="14"/>
        <v>0</v>
      </c>
      <c r="P83" s="195">
        <f t="shared" si="13"/>
        <v>0</v>
      </c>
      <c r="Q83" s="195">
        <f t="shared" si="15"/>
        <v>0</v>
      </c>
      <c r="R83" s="120"/>
      <c r="S83" s="164"/>
      <c r="T83" s="164">
        <f>$N83*(_xlfn.XLOOKUP($B83,table!$H:$H,table!Q:Q)*(_xlfn.XLOOKUP($T$3,table!$A:$A,table!$B:$B)))</f>
        <v>0</v>
      </c>
      <c r="U83" s="164"/>
      <c r="V83" s="164"/>
      <c r="W83" s="164">
        <f>($O83*(_xlfn.XLOOKUP($B83,table!$H:$H,table!$Q:$Q)*(_xlfn.XLOOKUP($V$3,table!$A:$A,table!$B:$B))))-T83</f>
        <v>0</v>
      </c>
      <c r="X83" s="164">
        <f t="shared" si="16"/>
        <v>0</v>
      </c>
    </row>
    <row r="84" spans="1:24" ht="15" x14ac:dyDescent="0.25">
      <c r="A84" s="6">
        <f>_xlfn.XLOOKUP(B84,table!H:H,table!P:P)</f>
        <v>1250</v>
      </c>
      <c r="B84" s="34">
        <v>86797658</v>
      </c>
      <c r="C84" s="34" t="str">
        <f>_xlfn.XLOOKUP($B84,table!$H:$H,table!I:I)</f>
        <v>Tetrino®</v>
      </c>
      <c r="D84" s="94"/>
      <c r="E84" s="112"/>
      <c r="F84" s="112"/>
      <c r="G84" s="10" t="str">
        <f>_xlfn.XLOOKUP($B84,table!$H:$H,table!J:J)</f>
        <v> 1 gal bottle </v>
      </c>
      <c r="H84" s="10" t="str">
        <f>_xlfn.XLOOKUP(B84,table!H:H,table!L:L)</f>
        <v xml:space="preserve">4 </v>
      </c>
      <c r="I84" s="35" t="s">
        <v>41</v>
      </c>
      <c r="J84" s="138"/>
      <c r="K84" s="139"/>
      <c r="L84" s="138"/>
      <c r="M84" s="139"/>
      <c r="N84" s="198">
        <f t="shared" si="12"/>
        <v>0</v>
      </c>
      <c r="O84" s="198">
        <f t="shared" si="14"/>
        <v>0</v>
      </c>
      <c r="P84" s="195">
        <f t="shared" si="13"/>
        <v>0</v>
      </c>
      <c r="Q84" s="195">
        <f t="shared" si="15"/>
        <v>0</v>
      </c>
      <c r="R84" s="120"/>
      <c r="S84" s="163"/>
      <c r="T84" s="163"/>
      <c r="U84" s="163"/>
      <c r="V84" s="163"/>
      <c r="W84" s="163"/>
      <c r="X84" s="163"/>
    </row>
    <row r="85" spans="1:24" ht="15" x14ac:dyDescent="0.2">
      <c r="A85" s="6">
        <f>_xlfn.XLOOKUP(B85,table!H:H,table!P:P)</f>
        <v>75</v>
      </c>
      <c r="B85" s="34" t="s">
        <v>105</v>
      </c>
      <c r="C85" s="34" t="str">
        <f>_xlfn.XLOOKUP($B85,table!$H:$H,table!I:I)</f>
        <v>Topchoice®</v>
      </c>
      <c r="D85" s="94"/>
      <c r="E85" s="114"/>
      <c r="F85" s="114" t="s">
        <v>610</v>
      </c>
      <c r="G85" s="10" t="str">
        <f>_xlfn.XLOOKUP($B85,table!$H:$H,table!J:J)</f>
        <v>50 lb bag</v>
      </c>
      <c r="H85" s="10" t="str">
        <f>_xlfn.XLOOKUP(B85,table!H:H,table!L:L)</f>
        <v>20</v>
      </c>
      <c r="I85" s="35" t="s">
        <v>41</v>
      </c>
      <c r="J85" s="138"/>
      <c r="K85" s="139"/>
      <c r="L85" s="138"/>
      <c r="M85" s="139"/>
      <c r="N85" s="198">
        <f t="shared" si="12"/>
        <v>0</v>
      </c>
      <c r="O85" s="198">
        <f t="shared" si="14"/>
        <v>0</v>
      </c>
      <c r="P85" s="195">
        <f t="shared" si="13"/>
        <v>0</v>
      </c>
      <c r="Q85" s="195">
        <f t="shared" si="15"/>
        <v>0</v>
      </c>
      <c r="R85" s="120"/>
      <c r="S85" s="164">
        <f>J85*_xlfn.XLOOKUP(B85,table!H:H,table!S:S)</f>
        <v>0</v>
      </c>
      <c r="T85" s="164"/>
      <c r="U85" s="164"/>
      <c r="V85" s="164"/>
      <c r="W85" s="164"/>
      <c r="X85" s="164">
        <f>SUM(S85:W85)</f>
        <v>0</v>
      </c>
    </row>
    <row r="86" spans="1:24" ht="15" x14ac:dyDescent="0.25">
      <c r="A86" s="6">
        <f>_xlfn.XLOOKUP(B86,table!H:H,table!P:P)</f>
        <v>500</v>
      </c>
      <c r="B86" s="34">
        <v>11008360</v>
      </c>
      <c r="C86" s="34" t="str">
        <f>_xlfn.XLOOKUP($B86,table!$H:$H,table!I:I)</f>
        <v>Totality® Wood Treatment</v>
      </c>
      <c r="D86" s="94"/>
      <c r="E86" s="112"/>
      <c r="F86" s="112"/>
      <c r="G86" s="10" t="str">
        <f>_xlfn.XLOOKUP($B86,table!$H:$H,table!J:J)</f>
        <v>32 fl oz bottle</v>
      </c>
      <c r="H86" s="10" t="str">
        <f>_xlfn.XLOOKUP(B86,table!H:H,table!L:L)</f>
        <v>16</v>
      </c>
      <c r="I86" s="35" t="s">
        <v>45</v>
      </c>
      <c r="J86" s="138"/>
      <c r="K86" s="139"/>
      <c r="L86" s="138"/>
      <c r="M86" s="139"/>
      <c r="N86" s="198">
        <f t="shared" si="12"/>
        <v>0</v>
      </c>
      <c r="O86" s="198">
        <f t="shared" si="14"/>
        <v>0</v>
      </c>
      <c r="P86" s="195">
        <f t="shared" si="13"/>
        <v>0</v>
      </c>
      <c r="Q86" s="195">
        <f t="shared" si="15"/>
        <v>0</v>
      </c>
      <c r="R86" s="120"/>
      <c r="S86" s="164"/>
      <c r="T86" s="163"/>
      <c r="U86" s="164"/>
      <c r="V86" s="164"/>
      <c r="W86" s="164"/>
      <c r="X86" s="163"/>
    </row>
    <row r="87" spans="1:24" ht="15" x14ac:dyDescent="0.25">
      <c r="A87" s="6">
        <f>_xlfn.XLOOKUP(B87,table!H:H,table!P:P)</f>
        <v>7500</v>
      </c>
      <c r="B87" s="2" t="s">
        <v>106</v>
      </c>
      <c r="C87" s="34" t="str">
        <f>_xlfn.XLOOKUP($B87,table!$H:$H,table!I:I)</f>
        <v>Totality® Wood Treatment</v>
      </c>
      <c r="D87" s="94"/>
      <c r="E87" s="112"/>
      <c r="F87" s="112"/>
      <c r="G87" s="10" t="str">
        <f>_xlfn.XLOOKUP($B87,table!$H:$H,table!J:J)</f>
        <v>5 gal drum</v>
      </c>
      <c r="H87" s="10" t="str">
        <f>_xlfn.XLOOKUP(B87,table!H:H,table!L:L)</f>
        <v xml:space="preserve">5 </v>
      </c>
      <c r="I87" s="35" t="s">
        <v>45</v>
      </c>
      <c r="J87" s="138"/>
      <c r="K87" s="139"/>
      <c r="L87" s="138"/>
      <c r="M87" s="139"/>
      <c r="N87" s="198">
        <f t="shared" si="12"/>
        <v>0</v>
      </c>
      <c r="O87" s="198">
        <f t="shared" si="14"/>
        <v>0</v>
      </c>
      <c r="P87" s="195">
        <f t="shared" si="13"/>
        <v>0</v>
      </c>
      <c r="Q87" s="195">
        <f t="shared" si="15"/>
        <v>0</v>
      </c>
      <c r="R87" s="120"/>
      <c r="S87" s="164"/>
      <c r="T87" s="163"/>
      <c r="U87" s="164"/>
      <c r="V87" s="164"/>
      <c r="W87" s="164"/>
      <c r="X87" s="163"/>
    </row>
    <row r="88" spans="1:24" ht="15" x14ac:dyDescent="0.25">
      <c r="A88" s="6">
        <f>_xlfn.XLOOKUP(B88,table!H:H,table!P:P)</f>
        <v>150</v>
      </c>
      <c r="B88" s="2">
        <v>11008324</v>
      </c>
      <c r="C88" s="34" t="str">
        <f>_xlfn.XLOOKUP($B88,table!$H:$H,table!I:I)</f>
        <v>Transport® GHP</v>
      </c>
      <c r="D88" s="94"/>
      <c r="E88" s="112"/>
      <c r="F88" s="112"/>
      <c r="G88" s="10" t="str">
        <f>_xlfn.XLOOKUP($B88,table!$H:$H,table!J:J)</f>
        <v>24 x 0.3 oz packets</v>
      </c>
      <c r="H88" s="10" t="str">
        <f>_xlfn.XLOOKUP(B88,table!H:H,table!L:L)</f>
        <v>12</v>
      </c>
      <c r="I88" s="35" t="s">
        <v>43</v>
      </c>
      <c r="J88" s="138"/>
      <c r="K88" s="139"/>
      <c r="L88" s="138"/>
      <c r="M88" s="139"/>
      <c r="N88" s="198">
        <f t="shared" si="12"/>
        <v>0</v>
      </c>
      <c r="O88" s="198">
        <f t="shared" si="14"/>
        <v>0</v>
      </c>
      <c r="P88" s="195">
        <f t="shared" si="13"/>
        <v>0</v>
      </c>
      <c r="Q88" s="195">
        <f t="shared" si="15"/>
        <v>0</v>
      </c>
      <c r="R88" s="120"/>
      <c r="S88" s="164"/>
      <c r="T88" s="163"/>
      <c r="U88" s="164"/>
      <c r="V88" s="164"/>
      <c r="W88" s="164"/>
      <c r="X88" s="163"/>
    </row>
    <row r="89" spans="1:24" ht="15" x14ac:dyDescent="0.2">
      <c r="A89" s="6">
        <f>_xlfn.XLOOKUP(B89,table!H:H,table!P:P)</f>
        <v>100</v>
      </c>
      <c r="B89" s="2">
        <v>11008490</v>
      </c>
      <c r="C89" s="34" t="str">
        <f>_xlfn.XLOOKUP($B89,table!$H:$H,table!I:I)</f>
        <v>Transport® Mikron®</v>
      </c>
      <c r="D89" s="94">
        <f>IFERROR(_xlfn.XLOOKUP(B89,table!H:H,table!T:T),"")</f>
        <v>3.91</v>
      </c>
      <c r="E89" s="114" t="s">
        <v>618</v>
      </c>
      <c r="F89" s="114" t="s">
        <v>611</v>
      </c>
      <c r="G89" s="10" t="str">
        <f>_xlfn.XLOOKUP($B89,table!$H:$H,table!J:J)</f>
        <v>32 fl oz bottle</v>
      </c>
      <c r="H89" s="10" t="str">
        <f>_xlfn.XLOOKUP(B89,table!H:H,table!L:L)</f>
        <v>16</v>
      </c>
      <c r="I89" s="35" t="s">
        <v>43</v>
      </c>
      <c r="J89" s="138"/>
      <c r="K89" s="139"/>
      <c r="L89" s="138"/>
      <c r="M89" s="139"/>
      <c r="N89" s="198">
        <f t="shared" si="12"/>
        <v>0</v>
      </c>
      <c r="O89" s="198">
        <f t="shared" si="14"/>
        <v>0</v>
      </c>
      <c r="P89" s="195">
        <f t="shared" si="13"/>
        <v>0</v>
      </c>
      <c r="Q89" s="195">
        <f t="shared" si="15"/>
        <v>0</v>
      </c>
      <c r="R89" s="120"/>
      <c r="S89" s="164">
        <f>J89*_xlfn.XLOOKUP(B89,table!H:H,table!S:S)</f>
        <v>0</v>
      </c>
      <c r="T89" s="164"/>
      <c r="U89" s="164">
        <f>L89*D89</f>
        <v>0</v>
      </c>
      <c r="V89" s="164">
        <f>L89*_xlfn.XLOOKUP($B89,table!$H:$H,table!U:U)</f>
        <v>0</v>
      </c>
      <c r="W89" s="164"/>
      <c r="X89" s="164">
        <f t="shared" ref="X89:X90" si="17">SUM(S89:W89)</f>
        <v>0</v>
      </c>
    </row>
    <row r="90" spans="1:24" ht="15" x14ac:dyDescent="0.2">
      <c r="A90" s="6">
        <f>_xlfn.XLOOKUP(B90,table!H:H,table!P:P)</f>
        <v>500</v>
      </c>
      <c r="B90" s="36">
        <v>11008520</v>
      </c>
      <c r="C90" s="34" t="str">
        <f>_xlfn.XLOOKUP($B90,table!$H:$H,table!I:I)</f>
        <v>Triple Crown® T&amp;O</v>
      </c>
      <c r="D90" s="94"/>
      <c r="E90" s="113" t="s">
        <v>59</v>
      </c>
      <c r="F90" s="113" t="s">
        <v>59</v>
      </c>
      <c r="G90" s="10" t="str">
        <f>_xlfn.XLOOKUP($B90,table!$H:$H,table!J:J)</f>
        <v> 1 gal bottle </v>
      </c>
      <c r="H90" s="10" t="str">
        <f>_xlfn.XLOOKUP(B90,table!H:H,table!L:L)</f>
        <v xml:space="preserve">4 </v>
      </c>
      <c r="I90" s="35" t="s">
        <v>41</v>
      </c>
      <c r="J90" s="140"/>
      <c r="K90" s="141"/>
      <c r="L90" s="140"/>
      <c r="M90" s="141"/>
      <c r="N90" s="198">
        <f t="shared" si="12"/>
        <v>0</v>
      </c>
      <c r="O90" s="198">
        <f t="shared" si="14"/>
        <v>0</v>
      </c>
      <c r="P90" s="195">
        <f t="shared" si="13"/>
        <v>0</v>
      </c>
      <c r="Q90" s="195">
        <f t="shared" si="15"/>
        <v>0</v>
      </c>
      <c r="R90" s="120"/>
      <c r="S90" s="164"/>
      <c r="T90" s="164">
        <f>$N90*(_xlfn.XLOOKUP($B90,table!$H:$H,table!Q:Q)*(_xlfn.XLOOKUP($T$3,table!$A:$A,table!$B:$B)))</f>
        <v>0</v>
      </c>
      <c r="U90" s="164"/>
      <c r="V90" s="164"/>
      <c r="W90" s="164">
        <f>($O90*(_xlfn.XLOOKUP($B90,table!$H:$H,table!$Q:$Q)*(_xlfn.XLOOKUP($V$3,table!$A:$A,table!$B:$B))))-T90</f>
        <v>0</v>
      </c>
      <c r="X90" s="164">
        <f t="shared" si="17"/>
        <v>0</v>
      </c>
    </row>
    <row r="91" spans="1:24" ht="15" x14ac:dyDescent="0.2">
      <c r="A91" s="144" t="s">
        <v>107</v>
      </c>
      <c r="B91" s="145"/>
      <c r="C91" s="146"/>
      <c r="D91" s="147"/>
      <c r="E91" s="148"/>
      <c r="F91" s="148"/>
      <c r="G91" s="149"/>
      <c r="H91" s="149"/>
      <c r="I91" s="146"/>
      <c r="J91" s="150"/>
      <c r="K91" s="151"/>
      <c r="L91" s="150"/>
      <c r="M91" s="151"/>
      <c r="N91" s="197"/>
      <c r="O91" s="197"/>
      <c r="P91" s="120"/>
      <c r="Q91" s="120"/>
      <c r="R91" s="120"/>
      <c r="S91" s="162"/>
      <c r="T91" s="162"/>
      <c r="U91" s="162"/>
      <c r="V91" s="162"/>
      <c r="W91" s="162"/>
      <c r="X91" s="162"/>
    </row>
    <row r="92" spans="1:24" ht="15" x14ac:dyDescent="0.2">
      <c r="A92" s="6">
        <f>_xlfn.XLOOKUP(B92,table!H:H,table!P:P)</f>
        <v>100</v>
      </c>
      <c r="B92" s="34">
        <v>87271250</v>
      </c>
      <c r="C92" s="34" t="str">
        <f>_xlfn.XLOOKUP($B92,table!$H:$H,table!I:I)</f>
        <v>Acclaim® Extra</v>
      </c>
      <c r="D92" s="94"/>
      <c r="E92" s="110"/>
      <c r="F92" s="110"/>
      <c r="G92" s="10" t="str">
        <f>_xlfn.XLOOKUP($B92,table!$H:$H,table!J:J)</f>
        <v>16 oz bottle</v>
      </c>
      <c r="H92" s="10" t="str">
        <f>_xlfn.XLOOKUP(B92,table!H:H,table!L:L)</f>
        <v>20</v>
      </c>
      <c r="I92" s="39" t="s">
        <v>107</v>
      </c>
      <c r="J92" s="136"/>
      <c r="K92" s="137"/>
      <c r="L92" s="136"/>
      <c r="M92" s="137"/>
      <c r="N92" s="198">
        <f t="shared" si="12"/>
        <v>0</v>
      </c>
      <c r="O92" s="198">
        <f t="shared" si="14"/>
        <v>0</v>
      </c>
      <c r="P92" s="195">
        <f t="shared" si="13"/>
        <v>0</v>
      </c>
      <c r="Q92" s="195">
        <f t="shared" si="15"/>
        <v>0</v>
      </c>
      <c r="R92" s="120"/>
      <c r="S92" s="163"/>
      <c r="T92" s="163"/>
      <c r="U92" s="163"/>
      <c r="V92" s="163"/>
      <c r="W92" s="163"/>
      <c r="X92" s="163"/>
    </row>
    <row r="93" spans="1:24" ht="15" x14ac:dyDescent="0.2">
      <c r="A93" s="6">
        <f>_xlfn.XLOOKUP(B93,table!H:H,table!P:P)</f>
        <v>1250</v>
      </c>
      <c r="B93" s="36">
        <v>87300722</v>
      </c>
      <c r="C93" s="34" t="str">
        <f>_xlfn.XLOOKUP($B93,table!$H:$H,table!I:I)</f>
        <v>Acclaim® Extra</v>
      </c>
      <c r="D93" s="94"/>
      <c r="E93" s="113" t="s">
        <v>59</v>
      </c>
      <c r="F93" s="113" t="s">
        <v>59</v>
      </c>
      <c r="G93" s="10" t="str">
        <f>_xlfn.XLOOKUP($B93,table!$H:$H,table!J:J)</f>
        <v>1 gal bottle</v>
      </c>
      <c r="H93" s="10" t="str">
        <f>_xlfn.XLOOKUP(B93,table!H:H,table!L:L)</f>
        <v xml:space="preserve">4 </v>
      </c>
      <c r="I93" s="39" t="s">
        <v>107</v>
      </c>
      <c r="J93" s="138"/>
      <c r="K93" s="139"/>
      <c r="L93" s="138"/>
      <c r="M93" s="139"/>
      <c r="N93" s="198">
        <f t="shared" si="12"/>
        <v>0</v>
      </c>
      <c r="O93" s="198">
        <f t="shared" si="14"/>
        <v>0</v>
      </c>
      <c r="P93" s="195">
        <f t="shared" si="13"/>
        <v>0</v>
      </c>
      <c r="Q93" s="195">
        <f t="shared" si="15"/>
        <v>0</v>
      </c>
      <c r="R93" s="120"/>
      <c r="S93" s="164"/>
      <c r="T93" s="164">
        <f>$N93*(_xlfn.XLOOKUP($B93,table!$H:$H,table!Q:Q)*(_xlfn.XLOOKUP($T$3,table!$A:$A,table!$B:$B)))</f>
        <v>0</v>
      </c>
      <c r="U93" s="164"/>
      <c r="V93" s="164"/>
      <c r="W93" s="164">
        <f>($O93*(_xlfn.XLOOKUP($B93,table!$H:$H,table!$Q:$Q)*(_xlfn.XLOOKUP($V$3,table!$A:$A,table!$B:$B))))-T93</f>
        <v>0</v>
      </c>
      <c r="X93" s="164">
        <f t="shared" ref="X93:X96" si="18">SUM(S93:W93)</f>
        <v>0</v>
      </c>
    </row>
    <row r="94" spans="1:24" ht="15" x14ac:dyDescent="0.2">
      <c r="A94" s="6">
        <f>_xlfn.XLOOKUP(B94,table!H:H,table!P:P)</f>
        <v>150</v>
      </c>
      <c r="B94" s="36">
        <v>11008351</v>
      </c>
      <c r="C94" s="34" t="str">
        <f>_xlfn.XLOOKUP($B94,table!$H:$H,table!I:I)</f>
        <v>Blindside®</v>
      </c>
      <c r="D94" s="94"/>
      <c r="E94" s="113" t="s">
        <v>59</v>
      </c>
      <c r="F94" s="113" t="s">
        <v>59</v>
      </c>
      <c r="G94" s="10" t="str">
        <f>_xlfn.XLOOKUP($B94,table!$H:$H,table!J:J)</f>
        <v>0.5lb bottle</v>
      </c>
      <c r="H94" s="10" t="str">
        <f>_xlfn.XLOOKUP(B94,table!H:H,table!L:L)</f>
        <v>12</v>
      </c>
      <c r="I94" s="39" t="s">
        <v>107</v>
      </c>
      <c r="J94" s="138"/>
      <c r="K94" s="139"/>
      <c r="L94" s="138"/>
      <c r="M94" s="139"/>
      <c r="N94" s="198">
        <f t="shared" si="12"/>
        <v>0</v>
      </c>
      <c r="O94" s="198">
        <f t="shared" si="14"/>
        <v>0</v>
      </c>
      <c r="P94" s="195">
        <f t="shared" si="13"/>
        <v>0</v>
      </c>
      <c r="Q94" s="195">
        <f t="shared" si="15"/>
        <v>0</v>
      </c>
      <c r="R94" s="120"/>
      <c r="S94" s="164"/>
      <c r="T94" s="164">
        <f>$N94*(_xlfn.XLOOKUP($B94,table!$H:$H,table!Q:Q)*(_xlfn.XLOOKUP($T$3,table!$A:$A,table!$B:$B)))</f>
        <v>0</v>
      </c>
      <c r="U94" s="164"/>
      <c r="V94" s="164"/>
      <c r="W94" s="164">
        <f>($O94*(_xlfn.XLOOKUP($B94,table!$H:$H,table!$Q:$Q)*(_xlfn.XLOOKUP($V$3,table!$A:$A,table!$B:$B))))-T94</f>
        <v>0</v>
      </c>
      <c r="X94" s="164">
        <f t="shared" si="18"/>
        <v>0</v>
      </c>
    </row>
    <row r="95" spans="1:24" ht="15" x14ac:dyDescent="0.2">
      <c r="A95" s="6">
        <f>_xlfn.XLOOKUP(B95,table!H:H,table!P:P)</f>
        <v>10</v>
      </c>
      <c r="B95" s="34">
        <v>87309096</v>
      </c>
      <c r="C95" s="34" t="str">
        <f>_xlfn.XLOOKUP($B95,table!$H:$H,table!I:I)</f>
        <v>Celsius® WG</v>
      </c>
      <c r="D95" s="94"/>
      <c r="E95" s="114"/>
      <c r="F95" s="114" t="s">
        <v>610</v>
      </c>
      <c r="G95" s="10" t="str">
        <f>_xlfn.XLOOKUP($B95,table!$H:$H,table!J:J)</f>
        <v>0.226 oz packet</v>
      </c>
      <c r="H95" s="10" t="str">
        <f>_xlfn.XLOOKUP(B95,table!H:H,table!L:L)</f>
        <v xml:space="preserve">6 </v>
      </c>
      <c r="I95" s="39" t="s">
        <v>107</v>
      </c>
      <c r="J95" s="138"/>
      <c r="K95" s="139"/>
      <c r="L95" s="138"/>
      <c r="M95" s="139"/>
      <c r="N95" s="198">
        <f t="shared" si="12"/>
        <v>0</v>
      </c>
      <c r="O95" s="198">
        <f t="shared" si="14"/>
        <v>0</v>
      </c>
      <c r="P95" s="195">
        <f t="shared" si="13"/>
        <v>0</v>
      </c>
      <c r="Q95" s="195">
        <f t="shared" si="15"/>
        <v>0</v>
      </c>
      <c r="R95" s="120"/>
      <c r="S95" s="164">
        <f>J95*_xlfn.XLOOKUP(B95,table!H:H,table!S:S)</f>
        <v>0</v>
      </c>
      <c r="T95" s="164"/>
      <c r="U95" s="164"/>
      <c r="V95" s="164"/>
      <c r="W95" s="164"/>
      <c r="X95" s="164">
        <f t="shared" si="18"/>
        <v>0</v>
      </c>
    </row>
    <row r="96" spans="1:24" ht="15" x14ac:dyDescent="0.2">
      <c r="A96" s="6">
        <f>_xlfn.XLOOKUP(B96,table!H:H,table!P:P)</f>
        <v>150</v>
      </c>
      <c r="B96" s="36" t="s">
        <v>108</v>
      </c>
      <c r="C96" s="34" t="str">
        <f>_xlfn.XLOOKUP($B96,table!$H:$H,table!I:I)</f>
        <v>Celsius® WG</v>
      </c>
      <c r="D96" s="94"/>
      <c r="E96" s="113" t="s">
        <v>59</v>
      </c>
      <c r="F96" s="111" t="s">
        <v>604</v>
      </c>
      <c r="G96" s="10" t="str">
        <f>_xlfn.XLOOKUP($B96,table!$H:$H,table!J:J)</f>
        <v>10 oz bottle </v>
      </c>
      <c r="H96" s="10" t="str">
        <f>_xlfn.XLOOKUP(B96,table!H:H,table!L:L)</f>
        <v xml:space="preserve">8 </v>
      </c>
      <c r="I96" s="39" t="s">
        <v>107</v>
      </c>
      <c r="J96" s="138"/>
      <c r="K96" s="139"/>
      <c r="L96" s="138"/>
      <c r="M96" s="139"/>
      <c r="N96" s="198">
        <f t="shared" si="12"/>
        <v>0</v>
      </c>
      <c r="O96" s="198">
        <f t="shared" si="14"/>
        <v>0</v>
      </c>
      <c r="P96" s="195">
        <f t="shared" si="13"/>
        <v>0</v>
      </c>
      <c r="Q96" s="195">
        <f t="shared" si="15"/>
        <v>0</v>
      </c>
      <c r="R96" s="120"/>
      <c r="S96" s="164">
        <f>J96*_xlfn.XLOOKUP(B96,table!H:H,table!S:S)</f>
        <v>0</v>
      </c>
      <c r="T96" s="164">
        <f>$N96*(_xlfn.XLOOKUP($B96,table!$H:$H,table!Q:Q)*(_xlfn.XLOOKUP($T$3,table!$A:$A,table!$B:$B)))</f>
        <v>0</v>
      </c>
      <c r="U96" s="164"/>
      <c r="V96" s="164"/>
      <c r="W96" s="164">
        <f>($O96*(_xlfn.XLOOKUP($B96,table!$H:$H,table!$Q:$Q)*(_xlfn.XLOOKUP($V$3,table!$A:$A,table!$B:$B))))-T96</f>
        <v>0</v>
      </c>
      <c r="X96" s="164">
        <f t="shared" si="18"/>
        <v>0</v>
      </c>
    </row>
    <row r="97" spans="1:24" ht="15" x14ac:dyDescent="0.2">
      <c r="A97" s="6">
        <f>_xlfn.XLOOKUP(B97,table!H:H,table!P:P)</f>
        <v>250</v>
      </c>
      <c r="B97" s="34" t="s">
        <v>109</v>
      </c>
      <c r="C97" s="34" t="str">
        <f>_xlfn.XLOOKUP($B97,table!$H:$H,table!I:I)</f>
        <v>Celsius® XTRA</v>
      </c>
      <c r="D97" s="94"/>
      <c r="E97" s="110"/>
      <c r="F97" s="110"/>
      <c r="G97" s="10" t="str">
        <f>_xlfn.XLOOKUP($B97,table!$H:$H,table!J:J)</f>
        <v>10 oz bottle </v>
      </c>
      <c r="H97" s="10" t="str">
        <f>_xlfn.XLOOKUP(B97,table!H:H,table!L:L)</f>
        <v xml:space="preserve">8 </v>
      </c>
      <c r="I97" s="39" t="s">
        <v>107</v>
      </c>
      <c r="J97" s="138"/>
      <c r="K97" s="139"/>
      <c r="L97" s="138"/>
      <c r="M97" s="139"/>
      <c r="N97" s="198">
        <f t="shared" si="12"/>
        <v>0</v>
      </c>
      <c r="O97" s="198">
        <f t="shared" si="14"/>
        <v>0</v>
      </c>
      <c r="P97" s="195">
        <f t="shared" si="13"/>
        <v>0</v>
      </c>
      <c r="Q97" s="195">
        <f t="shared" si="15"/>
        <v>0</v>
      </c>
      <c r="R97" s="120"/>
      <c r="S97" s="163"/>
      <c r="T97" s="163"/>
      <c r="U97" s="163"/>
      <c r="V97" s="163"/>
      <c r="W97" s="163"/>
      <c r="X97" s="163"/>
    </row>
    <row r="98" spans="1:24" ht="15" x14ac:dyDescent="0.25">
      <c r="A98" s="6">
        <f>_xlfn.XLOOKUP(B98,table!H:H,table!P:P)</f>
        <v>75</v>
      </c>
      <c r="B98" s="2" t="s">
        <v>110</v>
      </c>
      <c r="C98" s="34" t="str">
        <f>_xlfn.XLOOKUP($B98,table!$H:$H,table!I:I)</f>
        <v>Dismiss® CA</v>
      </c>
      <c r="D98" s="94"/>
      <c r="E98" s="112"/>
      <c r="F98" s="112"/>
      <c r="G98" s="10" t="str">
        <f>_xlfn.XLOOKUP($B98,table!$H:$H,table!J:J)</f>
        <v>6 oz bottle</v>
      </c>
      <c r="H98" s="10" t="str">
        <f>_xlfn.XLOOKUP(B98,table!H:H,table!L:L)</f>
        <v>12</v>
      </c>
      <c r="I98" s="39" t="s">
        <v>107</v>
      </c>
      <c r="J98" s="138"/>
      <c r="K98" s="139"/>
      <c r="L98" s="138"/>
      <c r="M98" s="139"/>
      <c r="N98" s="198">
        <f t="shared" si="12"/>
        <v>0</v>
      </c>
      <c r="O98" s="198">
        <f t="shared" si="14"/>
        <v>0</v>
      </c>
      <c r="P98" s="195">
        <f t="shared" si="13"/>
        <v>0</v>
      </c>
      <c r="Q98" s="195">
        <f t="shared" si="15"/>
        <v>0</v>
      </c>
      <c r="R98" s="120"/>
      <c r="S98" s="163"/>
      <c r="T98" s="163"/>
      <c r="U98" s="163"/>
      <c r="V98" s="163"/>
      <c r="W98" s="163"/>
      <c r="X98" s="163"/>
    </row>
    <row r="99" spans="1:24" ht="15" x14ac:dyDescent="0.2">
      <c r="A99" s="6">
        <f>_xlfn.XLOOKUP(B99,table!H:H,table!P:P)</f>
        <v>100</v>
      </c>
      <c r="B99" s="34">
        <v>11008409</v>
      </c>
      <c r="C99" s="34" t="str">
        <f>_xlfn.XLOOKUP($B99,table!$H:$H,table!I:I)</f>
        <v>Dismiss® NXT</v>
      </c>
      <c r="D99" s="94"/>
      <c r="E99" s="114"/>
      <c r="F99" s="114" t="s">
        <v>610</v>
      </c>
      <c r="G99" s="10" t="str">
        <f>_xlfn.XLOOKUP($B99,table!$H:$H,table!J:J)</f>
        <v>10 oz bottle </v>
      </c>
      <c r="H99" s="10" t="str">
        <f>_xlfn.XLOOKUP(B99,table!H:H,table!L:L)</f>
        <v xml:space="preserve">8 </v>
      </c>
      <c r="I99" s="39" t="s">
        <v>107</v>
      </c>
      <c r="J99" s="138"/>
      <c r="K99" s="139"/>
      <c r="L99" s="138"/>
      <c r="M99" s="139"/>
      <c r="N99" s="198">
        <f t="shared" si="12"/>
        <v>0</v>
      </c>
      <c r="O99" s="198">
        <f t="shared" si="14"/>
        <v>0</v>
      </c>
      <c r="P99" s="195">
        <f t="shared" si="13"/>
        <v>0</v>
      </c>
      <c r="Q99" s="195">
        <f t="shared" si="15"/>
        <v>0</v>
      </c>
      <c r="R99" s="120"/>
      <c r="S99" s="164">
        <f>J99*_xlfn.XLOOKUP(B99,table!H:H,table!S:S)</f>
        <v>0</v>
      </c>
      <c r="T99" s="164"/>
      <c r="U99" s="164"/>
      <c r="V99" s="164"/>
      <c r="W99" s="164"/>
      <c r="X99" s="164">
        <f t="shared" ref="X99:X100" si="19">SUM(S99:W99)</f>
        <v>0</v>
      </c>
    </row>
    <row r="100" spans="1:24" ht="15" x14ac:dyDescent="0.2">
      <c r="A100" s="6">
        <f>_xlfn.XLOOKUP(B100,table!H:H,table!P:P)</f>
        <v>1250</v>
      </c>
      <c r="B100" s="36">
        <v>11008589</v>
      </c>
      <c r="C100" s="34" t="str">
        <f>_xlfn.XLOOKUP($B100,table!$H:$H,table!I:I)</f>
        <v>Dismiss® NXT</v>
      </c>
      <c r="D100" s="94"/>
      <c r="E100" s="113" t="s">
        <v>59</v>
      </c>
      <c r="F100" s="113" t="s">
        <v>59</v>
      </c>
      <c r="G100" s="10" t="str">
        <f>_xlfn.XLOOKUP($B100,table!$H:$H,table!J:J)</f>
        <v>60 oz bottle </v>
      </c>
      <c r="H100" s="10" t="str">
        <f>_xlfn.XLOOKUP(B100,table!H:H,table!L:L)</f>
        <v xml:space="preserve">4 </v>
      </c>
      <c r="I100" s="39" t="s">
        <v>107</v>
      </c>
      <c r="J100" s="138"/>
      <c r="K100" s="139"/>
      <c r="L100" s="138"/>
      <c r="M100" s="139"/>
      <c r="N100" s="198">
        <f t="shared" si="12"/>
        <v>0</v>
      </c>
      <c r="O100" s="198">
        <f t="shared" si="14"/>
        <v>0</v>
      </c>
      <c r="P100" s="195">
        <f t="shared" si="13"/>
        <v>0</v>
      </c>
      <c r="Q100" s="195">
        <f t="shared" si="15"/>
        <v>0</v>
      </c>
      <c r="R100" s="120"/>
      <c r="S100" s="164"/>
      <c r="T100" s="164">
        <f>$N100*(_xlfn.XLOOKUP($B100,table!$H:$H,table!Q:Q)*(_xlfn.XLOOKUP($T$3,table!$A:$A,table!$B:$B)))</f>
        <v>0</v>
      </c>
      <c r="U100" s="164"/>
      <c r="V100" s="164"/>
      <c r="W100" s="164">
        <f>($O100*(_xlfn.XLOOKUP($B100,table!$H:$H,table!$Q:$Q)*(_xlfn.XLOOKUP($V$3,table!$A:$A,table!$B:$B))))-T100</f>
        <v>0</v>
      </c>
      <c r="X100" s="164">
        <f t="shared" si="19"/>
        <v>0</v>
      </c>
    </row>
    <row r="101" spans="1:24" ht="15" x14ac:dyDescent="0.25">
      <c r="A101" s="6">
        <f>_xlfn.XLOOKUP(B101,table!H:H,table!P:P)</f>
        <v>250</v>
      </c>
      <c r="B101" s="34">
        <v>11008474</v>
      </c>
      <c r="C101" s="34" t="str">
        <f>_xlfn.XLOOKUP($B101,table!$H:$H,table!I:I)</f>
        <v>Dismiss® South</v>
      </c>
      <c r="D101" s="94"/>
      <c r="E101" s="112"/>
      <c r="F101" s="112"/>
      <c r="G101" s="10" t="str">
        <f>_xlfn.XLOOKUP($B101,table!$H:$H,table!J:J)</f>
        <v>16 oz bottle</v>
      </c>
      <c r="H101" s="10" t="str">
        <f>_xlfn.XLOOKUP(B101,table!H:H,table!L:L)</f>
        <v xml:space="preserve">8 </v>
      </c>
      <c r="I101" s="39" t="s">
        <v>107</v>
      </c>
      <c r="J101" s="138"/>
      <c r="K101" s="139"/>
      <c r="L101" s="138"/>
      <c r="M101" s="139"/>
      <c r="N101" s="198">
        <f t="shared" si="12"/>
        <v>0</v>
      </c>
      <c r="O101" s="198">
        <f t="shared" si="14"/>
        <v>0</v>
      </c>
      <c r="P101" s="195">
        <f t="shared" si="13"/>
        <v>0</v>
      </c>
      <c r="Q101" s="195">
        <f t="shared" si="15"/>
        <v>0</v>
      </c>
      <c r="R101" s="120"/>
      <c r="S101" s="163"/>
      <c r="T101" s="163"/>
      <c r="U101" s="163"/>
      <c r="V101" s="163"/>
      <c r="W101" s="163"/>
      <c r="X101" s="163"/>
    </row>
    <row r="102" spans="1:24" ht="15" x14ac:dyDescent="0.25">
      <c r="A102" s="6">
        <f>_xlfn.XLOOKUP(B102,table!H:H,table!P:P)</f>
        <v>75</v>
      </c>
      <c r="B102" s="34">
        <v>11008475</v>
      </c>
      <c r="C102" s="34" t="str">
        <f>_xlfn.XLOOKUP($B102,table!$H:$H,table!I:I)</f>
        <v>Dismiss® Turf</v>
      </c>
      <c r="D102" s="94"/>
      <c r="E102" s="112"/>
      <c r="F102" s="112"/>
      <c r="G102" s="10" t="str">
        <f>_xlfn.XLOOKUP($B102,table!$H:$H,table!J:J)</f>
        <v>6 oz bottle</v>
      </c>
      <c r="H102" s="10" t="str">
        <f>_xlfn.XLOOKUP(B102,table!H:H,table!L:L)</f>
        <v>12</v>
      </c>
      <c r="I102" s="39" t="s">
        <v>107</v>
      </c>
      <c r="J102" s="138"/>
      <c r="K102" s="139"/>
      <c r="L102" s="138"/>
      <c r="M102" s="139"/>
      <c r="N102" s="198">
        <f t="shared" si="12"/>
        <v>0</v>
      </c>
      <c r="O102" s="198">
        <f t="shared" si="14"/>
        <v>0</v>
      </c>
      <c r="P102" s="195">
        <f t="shared" si="13"/>
        <v>0</v>
      </c>
      <c r="Q102" s="195">
        <f t="shared" si="15"/>
        <v>0</v>
      </c>
      <c r="R102" s="120"/>
      <c r="S102" s="163"/>
      <c r="T102" s="163"/>
      <c r="U102" s="163"/>
      <c r="V102" s="163"/>
      <c r="W102" s="163"/>
      <c r="X102" s="163"/>
    </row>
    <row r="103" spans="1:24" ht="15" x14ac:dyDescent="0.2">
      <c r="A103" s="6">
        <f>_xlfn.XLOOKUP(B103,table!H:H,table!P:P)</f>
        <v>500</v>
      </c>
      <c r="B103" s="36">
        <v>11008336</v>
      </c>
      <c r="C103" s="34" t="str">
        <f>_xlfn.XLOOKUP($B103,table!$H:$H,table!I:I)</f>
        <v>Dismiss® Turf</v>
      </c>
      <c r="D103" s="94"/>
      <c r="E103" s="113" t="s">
        <v>59</v>
      </c>
      <c r="F103" s="113" t="s">
        <v>59</v>
      </c>
      <c r="G103" s="10" t="str">
        <f>_xlfn.XLOOKUP($B103,table!$H:$H,table!J:J)</f>
        <v>64 oz bottle</v>
      </c>
      <c r="H103" s="10" t="str">
        <f>_xlfn.XLOOKUP(B103,table!H:H,table!L:L)</f>
        <v xml:space="preserve">4 </v>
      </c>
      <c r="I103" s="39" t="s">
        <v>107</v>
      </c>
      <c r="J103" s="138"/>
      <c r="K103" s="139"/>
      <c r="L103" s="138"/>
      <c r="M103" s="139"/>
      <c r="N103" s="198">
        <f t="shared" si="12"/>
        <v>0</v>
      </c>
      <c r="O103" s="198">
        <f t="shared" si="14"/>
        <v>0</v>
      </c>
      <c r="P103" s="195">
        <f t="shared" si="13"/>
        <v>0</v>
      </c>
      <c r="Q103" s="195">
        <f t="shared" si="15"/>
        <v>0</v>
      </c>
      <c r="R103" s="120"/>
      <c r="S103" s="164"/>
      <c r="T103" s="164">
        <f>$N103*(_xlfn.XLOOKUP($B103,table!$H:$H,table!Q:Q)*(_xlfn.XLOOKUP($T$3,table!$A:$A,table!$B:$B)))</f>
        <v>0</v>
      </c>
      <c r="U103" s="164"/>
      <c r="V103" s="164"/>
      <c r="W103" s="164">
        <f>($O103*(_xlfn.XLOOKUP($B103,table!$H:$H,table!$Q:$Q)*(_xlfn.XLOOKUP($V$3,table!$A:$A,table!$B:$B))))-T103</f>
        <v>0</v>
      </c>
      <c r="X103" s="164">
        <f>SUM(S103:W103)</f>
        <v>0</v>
      </c>
    </row>
    <row r="104" spans="1:24" ht="15" x14ac:dyDescent="0.25">
      <c r="A104" s="6">
        <f>_xlfn.XLOOKUP(B104,table!H:H,table!P:P)</f>
        <v>500</v>
      </c>
      <c r="B104" s="34">
        <v>11008464</v>
      </c>
      <c r="C104" s="34" t="str">
        <f>_xlfn.XLOOKUP($B104,table!$H:$H,table!I:I)</f>
        <v>Echelon® 4SC</v>
      </c>
      <c r="D104" s="94"/>
      <c r="E104" s="112"/>
      <c r="F104" s="112"/>
      <c r="G104" s="10" t="str">
        <f>_xlfn.XLOOKUP($B104,table!$H:$H,table!J:J)</f>
        <v> 1 gal bottle </v>
      </c>
      <c r="H104" s="10" t="str">
        <f>_xlfn.XLOOKUP(B104,table!H:H,table!L:L)</f>
        <v xml:space="preserve">4 </v>
      </c>
      <c r="I104" s="39" t="s">
        <v>107</v>
      </c>
      <c r="J104" s="138"/>
      <c r="K104" s="139"/>
      <c r="L104" s="138"/>
      <c r="M104" s="139"/>
      <c r="N104" s="198">
        <f t="shared" si="12"/>
        <v>0</v>
      </c>
      <c r="O104" s="198">
        <f t="shared" si="14"/>
        <v>0</v>
      </c>
      <c r="P104" s="195">
        <f t="shared" si="13"/>
        <v>0</v>
      </c>
      <c r="Q104" s="195">
        <f t="shared" si="15"/>
        <v>0</v>
      </c>
      <c r="R104" s="120"/>
      <c r="S104" s="163"/>
      <c r="T104" s="163"/>
      <c r="U104" s="163"/>
      <c r="V104" s="163"/>
      <c r="W104" s="163"/>
      <c r="X104" s="163"/>
    </row>
    <row r="105" spans="1:24" ht="15" x14ac:dyDescent="0.25">
      <c r="A105" s="6">
        <f>_xlfn.XLOOKUP(B105,table!H:H,table!P:P)</f>
        <v>250</v>
      </c>
      <c r="B105" s="34">
        <v>11008447</v>
      </c>
      <c r="C105" s="34" t="str">
        <f>_xlfn.XLOOKUP($B105,table!$H:$H,table!I:I)</f>
        <v>QuickSilver®</v>
      </c>
      <c r="D105" s="94"/>
      <c r="E105" s="112"/>
      <c r="F105" s="112"/>
      <c r="G105" s="10" t="str">
        <f>_xlfn.XLOOKUP($B105,table!$H:$H,table!J:J)</f>
        <v>8 oz bottle</v>
      </c>
      <c r="H105" s="10" t="str">
        <f>_xlfn.XLOOKUP(B105,table!H:H,table!L:L)</f>
        <v>32</v>
      </c>
      <c r="I105" s="39" t="s">
        <v>107</v>
      </c>
      <c r="J105" s="138"/>
      <c r="K105" s="139"/>
      <c r="L105" s="138"/>
      <c r="M105" s="139"/>
      <c r="N105" s="198">
        <f t="shared" si="12"/>
        <v>0</v>
      </c>
      <c r="O105" s="198">
        <f t="shared" si="14"/>
        <v>0</v>
      </c>
      <c r="P105" s="195">
        <f t="shared" si="13"/>
        <v>0</v>
      </c>
      <c r="Q105" s="195">
        <f t="shared" si="15"/>
        <v>0</v>
      </c>
      <c r="R105" s="120"/>
      <c r="S105" s="163"/>
      <c r="T105" s="163"/>
      <c r="U105" s="163"/>
      <c r="V105" s="163"/>
      <c r="W105" s="163"/>
      <c r="X105" s="163"/>
    </row>
    <row r="106" spans="1:24" ht="15" x14ac:dyDescent="0.25">
      <c r="A106" s="6">
        <f>_xlfn.XLOOKUP(B106,table!H:H,table!P:P)</f>
        <v>500</v>
      </c>
      <c r="B106" s="2" t="s">
        <v>112</v>
      </c>
      <c r="C106" s="34" t="str">
        <f>_xlfn.XLOOKUP($B106,table!$H:$H,table!I:I)</f>
        <v>Revolver®</v>
      </c>
      <c r="D106" s="94"/>
      <c r="E106" s="112"/>
      <c r="F106" s="112"/>
      <c r="G106" s="10" t="str">
        <f>_xlfn.XLOOKUP($B106,table!$H:$H,table!J:J)</f>
        <v>32 oz bottle</v>
      </c>
      <c r="H106" s="10" t="str">
        <f>_xlfn.XLOOKUP(B106,table!H:H,table!L:L)</f>
        <v xml:space="preserve">4 </v>
      </c>
      <c r="I106" s="39" t="s">
        <v>107</v>
      </c>
      <c r="J106" s="138"/>
      <c r="K106" s="139"/>
      <c r="L106" s="138"/>
      <c r="M106" s="139"/>
      <c r="N106" s="198">
        <f t="shared" si="12"/>
        <v>0</v>
      </c>
      <c r="O106" s="198">
        <f t="shared" si="14"/>
        <v>0</v>
      </c>
      <c r="P106" s="195">
        <f t="shared" si="13"/>
        <v>0</v>
      </c>
      <c r="Q106" s="195">
        <f t="shared" si="15"/>
        <v>0</v>
      </c>
      <c r="R106" s="120"/>
      <c r="S106" s="163"/>
      <c r="T106" s="163"/>
      <c r="U106" s="163"/>
      <c r="V106" s="163"/>
      <c r="W106" s="163"/>
      <c r="X106" s="163"/>
    </row>
    <row r="107" spans="1:24" ht="15" x14ac:dyDescent="0.2">
      <c r="A107" s="6">
        <f>_xlfn.XLOOKUP(B107,table!H:H,table!P:P)</f>
        <v>1250</v>
      </c>
      <c r="B107" s="36" t="s">
        <v>111</v>
      </c>
      <c r="C107" s="34" t="str">
        <f>_xlfn.XLOOKUP($B107,table!$H:$H,table!I:I)</f>
        <v>Revolver®</v>
      </c>
      <c r="D107" s="94"/>
      <c r="E107" s="113" t="s">
        <v>59</v>
      </c>
      <c r="F107" s="113" t="s">
        <v>59</v>
      </c>
      <c r="G107" s="10" t="str">
        <f>_xlfn.XLOOKUP($B107,table!$H:$H,table!J:J)</f>
        <v> 87 oz bottle </v>
      </c>
      <c r="H107" s="10" t="str">
        <f>_xlfn.XLOOKUP(B107,table!H:H,table!L:L)</f>
        <v xml:space="preserve">4 </v>
      </c>
      <c r="I107" s="39" t="s">
        <v>107</v>
      </c>
      <c r="J107" s="138"/>
      <c r="K107" s="139"/>
      <c r="L107" s="138"/>
      <c r="M107" s="139"/>
      <c r="N107" s="198">
        <f t="shared" si="12"/>
        <v>0</v>
      </c>
      <c r="O107" s="198">
        <f t="shared" si="14"/>
        <v>0</v>
      </c>
      <c r="P107" s="195">
        <f t="shared" si="13"/>
        <v>0</v>
      </c>
      <c r="Q107" s="195">
        <f t="shared" si="15"/>
        <v>0</v>
      </c>
      <c r="R107" s="120"/>
      <c r="S107" s="164"/>
      <c r="T107" s="164">
        <f>$N107*(_xlfn.XLOOKUP($B107,table!$H:$H,table!Q:Q)*(_xlfn.XLOOKUP($T$3,table!$A:$A,table!$B:$B)))</f>
        <v>0</v>
      </c>
      <c r="U107" s="164"/>
      <c r="V107" s="164"/>
      <c r="W107" s="164">
        <f>($O107*(_xlfn.XLOOKUP($B107,table!$H:$H,table!$Q:$Q)*(_xlfn.XLOOKUP($V$3,table!$A:$A,table!$B:$B))))-T107</f>
        <v>0</v>
      </c>
      <c r="X107" s="164">
        <f>SUM(S107:W107)</f>
        <v>0</v>
      </c>
    </row>
    <row r="108" spans="1:24" ht="15" x14ac:dyDescent="0.25">
      <c r="A108" s="6">
        <f>_xlfn.XLOOKUP(B108,table!H:H,table!P:P)</f>
        <v>250</v>
      </c>
      <c r="B108" s="34">
        <v>11008482</v>
      </c>
      <c r="C108" s="34" t="str">
        <f>_xlfn.XLOOKUP($B108,table!$H:$H,table!I:I)</f>
        <v>Solitare®</v>
      </c>
      <c r="D108" s="94"/>
      <c r="E108" s="112"/>
      <c r="F108" s="112"/>
      <c r="G108" s="10" t="str">
        <f>_xlfn.XLOOKUP($B108,table!$H:$H,table!J:J)</f>
        <v>1 lb bottle </v>
      </c>
      <c r="H108" s="10" t="str">
        <f>_xlfn.XLOOKUP(B108,table!H:H,table!L:L)</f>
        <v xml:space="preserve">6 </v>
      </c>
      <c r="I108" s="39" t="s">
        <v>107</v>
      </c>
      <c r="J108" s="138"/>
      <c r="K108" s="139"/>
      <c r="L108" s="138"/>
      <c r="M108" s="139"/>
      <c r="N108" s="198">
        <f t="shared" si="12"/>
        <v>0</v>
      </c>
      <c r="O108" s="198">
        <f t="shared" si="14"/>
        <v>0</v>
      </c>
      <c r="P108" s="195">
        <f t="shared" si="13"/>
        <v>0</v>
      </c>
      <c r="Q108" s="195">
        <f t="shared" si="15"/>
        <v>0</v>
      </c>
      <c r="R108" s="120"/>
      <c r="S108" s="163"/>
      <c r="T108" s="163"/>
      <c r="U108" s="163"/>
      <c r="V108" s="163"/>
      <c r="W108" s="163"/>
      <c r="X108" s="163"/>
    </row>
    <row r="109" spans="1:24" ht="15" x14ac:dyDescent="0.25">
      <c r="A109" s="6">
        <f>_xlfn.XLOOKUP(B109,table!H:H,table!P:P)</f>
        <v>1250</v>
      </c>
      <c r="B109" s="34">
        <v>11008522</v>
      </c>
      <c r="C109" s="34" t="str">
        <f>_xlfn.XLOOKUP($B109,table!$H:$H,table!I:I)</f>
        <v>Solitare®</v>
      </c>
      <c r="D109" s="94"/>
      <c r="E109" s="112"/>
      <c r="F109" s="112"/>
      <c r="G109" s="10" t="str">
        <f>_xlfn.XLOOKUP($B109,table!$H:$H,table!J:J)</f>
        <v> 4 pound jug </v>
      </c>
      <c r="H109" s="10" t="str">
        <f>_xlfn.XLOOKUP(B109,table!H:H,table!L:L)</f>
        <v xml:space="preserve">4 </v>
      </c>
      <c r="I109" s="39" t="s">
        <v>107</v>
      </c>
      <c r="J109" s="138"/>
      <c r="K109" s="139"/>
      <c r="L109" s="138"/>
      <c r="M109" s="139"/>
      <c r="N109" s="198">
        <f t="shared" si="12"/>
        <v>0</v>
      </c>
      <c r="O109" s="198">
        <f t="shared" si="14"/>
        <v>0</v>
      </c>
      <c r="P109" s="195">
        <f t="shared" si="13"/>
        <v>0</v>
      </c>
      <c r="Q109" s="195">
        <f t="shared" si="15"/>
        <v>0</v>
      </c>
      <c r="R109" s="120"/>
      <c r="S109" s="163"/>
      <c r="T109" s="163"/>
      <c r="U109" s="163"/>
      <c r="V109" s="163"/>
      <c r="W109" s="163"/>
      <c r="X109" s="163"/>
    </row>
    <row r="110" spans="1:24" ht="15" x14ac:dyDescent="0.25">
      <c r="A110" s="6">
        <f>_xlfn.XLOOKUP(B110,table!H:H,table!P:P)</f>
        <v>100</v>
      </c>
      <c r="B110" s="34">
        <v>11008369</v>
      </c>
      <c r="C110" s="34" t="str">
        <f>_xlfn.XLOOKUP($B110,table!$H:$H,table!I:I)</f>
        <v>Solitare® WSL</v>
      </c>
      <c r="D110" s="94"/>
      <c r="E110" s="112"/>
      <c r="F110" s="112"/>
      <c r="G110" s="10" t="str">
        <f>_xlfn.XLOOKUP($B110,table!$H:$H,table!J:J)</f>
        <v>0.75gal bottle</v>
      </c>
      <c r="H110" s="10" t="str">
        <f>_xlfn.XLOOKUP(B110,table!H:H,table!L:L)</f>
        <v xml:space="preserve">4 </v>
      </c>
      <c r="I110" s="39" t="s">
        <v>107</v>
      </c>
      <c r="J110" s="138"/>
      <c r="K110" s="139"/>
      <c r="L110" s="138"/>
      <c r="M110" s="139"/>
      <c r="N110" s="198">
        <f t="shared" si="12"/>
        <v>0</v>
      </c>
      <c r="O110" s="198">
        <f t="shared" si="14"/>
        <v>0</v>
      </c>
      <c r="P110" s="195">
        <f t="shared" si="13"/>
        <v>0</v>
      </c>
      <c r="Q110" s="195">
        <f t="shared" si="15"/>
        <v>0</v>
      </c>
      <c r="R110" s="120"/>
      <c r="S110" s="163"/>
      <c r="T110" s="163"/>
      <c r="U110" s="163"/>
      <c r="V110" s="163"/>
      <c r="W110" s="163"/>
      <c r="X110" s="163"/>
    </row>
    <row r="111" spans="1:24" ht="15" x14ac:dyDescent="0.2">
      <c r="A111" s="6">
        <f>_xlfn.XLOOKUP(B111,table!H:H,table!P:P)</f>
        <v>500</v>
      </c>
      <c r="B111" s="36">
        <v>11013862</v>
      </c>
      <c r="C111" s="34" t="str">
        <f>_xlfn.XLOOKUP($B111,table!$H:$H,table!I:I)</f>
        <v>Solitare® WSL</v>
      </c>
      <c r="D111" s="94"/>
      <c r="E111" s="113" t="s">
        <v>59</v>
      </c>
      <c r="F111" s="113" t="s">
        <v>59</v>
      </c>
      <c r="G111" s="10" t="str">
        <f>_xlfn.XLOOKUP($B111,table!$H:$H,table!J:J)</f>
        <v>2.5 gal jug</v>
      </c>
      <c r="H111" s="10" t="str">
        <f>_xlfn.XLOOKUP(B111,table!H:H,table!L:L)</f>
        <v xml:space="preserve">2 </v>
      </c>
      <c r="I111" s="39" t="s">
        <v>107</v>
      </c>
      <c r="J111" s="138"/>
      <c r="K111" s="139"/>
      <c r="L111" s="138"/>
      <c r="M111" s="139"/>
      <c r="N111" s="198">
        <f t="shared" si="12"/>
        <v>0</v>
      </c>
      <c r="O111" s="198">
        <f t="shared" si="14"/>
        <v>0</v>
      </c>
      <c r="P111" s="195">
        <f t="shared" si="13"/>
        <v>0</v>
      </c>
      <c r="Q111" s="195">
        <f t="shared" si="15"/>
        <v>0</v>
      </c>
      <c r="R111" s="120"/>
      <c r="S111" s="164"/>
      <c r="T111" s="164">
        <f>$N111*(_xlfn.XLOOKUP($B111,table!$H:$H,table!Q:Q)*(_xlfn.XLOOKUP($T$3,table!$A:$A,table!$B:$B)))</f>
        <v>0</v>
      </c>
      <c r="U111" s="164"/>
      <c r="V111" s="164"/>
      <c r="W111" s="164">
        <f>($O111*(_xlfn.XLOOKUP($B111,table!$H:$H,table!$Q:$Q)*(_xlfn.XLOOKUP($V$3,table!$A:$A,table!$B:$B))))-T111</f>
        <v>0</v>
      </c>
      <c r="X111" s="164">
        <f t="shared" ref="X111:X114" si="20">SUM(S111:W111)</f>
        <v>0</v>
      </c>
    </row>
    <row r="112" spans="1:24" ht="15" x14ac:dyDescent="0.2">
      <c r="A112" s="6">
        <f>_xlfn.XLOOKUP(B112,table!H:H,table!P:P)</f>
        <v>500</v>
      </c>
      <c r="B112" s="36" t="s">
        <v>113</v>
      </c>
      <c r="C112" s="34" t="str">
        <f>_xlfn.XLOOKUP($B112,table!$H:$H,table!I:I)</f>
        <v>Specticle® FLO</v>
      </c>
      <c r="D112" s="94"/>
      <c r="E112" s="113" t="s">
        <v>567</v>
      </c>
      <c r="F112" s="111" t="s">
        <v>604</v>
      </c>
      <c r="G112" s="10" t="str">
        <f>_xlfn.XLOOKUP($B112,table!$H:$H,table!J:J)</f>
        <v>18 oz bottle </v>
      </c>
      <c r="H112" s="10" t="str">
        <f>_xlfn.XLOOKUP(B112,table!H:H,table!L:L)</f>
        <v xml:space="preserve">8 </v>
      </c>
      <c r="I112" s="39" t="s">
        <v>107</v>
      </c>
      <c r="J112" s="138"/>
      <c r="K112" s="139"/>
      <c r="L112" s="138"/>
      <c r="M112" s="139"/>
      <c r="N112" s="198">
        <f t="shared" si="12"/>
        <v>0</v>
      </c>
      <c r="O112" s="198">
        <f t="shared" si="14"/>
        <v>0</v>
      </c>
      <c r="P112" s="195">
        <f t="shared" si="13"/>
        <v>0</v>
      </c>
      <c r="Q112" s="195">
        <f t="shared" si="15"/>
        <v>0</v>
      </c>
      <c r="R112" s="120"/>
      <c r="S112" s="164">
        <f>J112*_xlfn.XLOOKUP(B112,table!H:H,table!S:S)</f>
        <v>0</v>
      </c>
      <c r="T112" s="164">
        <f>$N112*(_xlfn.XLOOKUP($B112,table!$H:$H,table!Q:Q)*(_xlfn.XLOOKUP($T$3,table!$A:$A,table!$B:$B)))</f>
        <v>0</v>
      </c>
      <c r="U112" s="164"/>
      <c r="V112" s="164"/>
      <c r="W112" s="164">
        <f>($O112*(_xlfn.XLOOKUP($B112,table!$H:$H,table!$Q:$Q)*(_xlfn.XLOOKUP($V$3,table!$A:$A,table!$B:$B))))-T112</f>
        <v>0</v>
      </c>
      <c r="X112" s="164">
        <f t="shared" si="20"/>
        <v>0</v>
      </c>
    </row>
    <row r="113" spans="1:24" ht="15" x14ac:dyDescent="0.2">
      <c r="A113" s="6">
        <f>_xlfn.XLOOKUP(B113,table!H:H,table!P:P)</f>
        <v>2500</v>
      </c>
      <c r="B113" s="34" t="s">
        <v>114</v>
      </c>
      <c r="C113" s="34" t="str">
        <f>_xlfn.XLOOKUP($B113,table!$H:$H,table!I:I)</f>
        <v xml:space="preserve">Specticle® FLO </v>
      </c>
      <c r="D113" s="94"/>
      <c r="E113" s="114"/>
      <c r="F113" s="114" t="s">
        <v>610</v>
      </c>
      <c r="G113" s="10" t="str">
        <f>_xlfn.XLOOKUP($B113,table!$H:$H,table!J:J)</f>
        <v> 1 gal bottle </v>
      </c>
      <c r="H113" s="10" t="str">
        <f>_xlfn.XLOOKUP(B113,table!H:H,table!L:L)</f>
        <v xml:space="preserve">2 </v>
      </c>
      <c r="I113" s="39" t="s">
        <v>107</v>
      </c>
      <c r="J113" s="138"/>
      <c r="K113" s="139"/>
      <c r="L113" s="138"/>
      <c r="M113" s="139"/>
      <c r="N113" s="198">
        <f t="shared" si="12"/>
        <v>0</v>
      </c>
      <c r="O113" s="198">
        <f t="shared" si="14"/>
        <v>0</v>
      </c>
      <c r="P113" s="195">
        <f t="shared" si="13"/>
        <v>0</v>
      </c>
      <c r="Q113" s="195">
        <f t="shared" si="15"/>
        <v>0</v>
      </c>
      <c r="R113" s="120"/>
      <c r="S113" s="164">
        <f>J113*_xlfn.XLOOKUP(B113,table!H:H,table!S:S)</f>
        <v>0</v>
      </c>
      <c r="T113" s="164"/>
      <c r="U113" s="164"/>
      <c r="V113" s="164"/>
      <c r="W113" s="164"/>
      <c r="X113" s="164">
        <f t="shared" si="20"/>
        <v>0</v>
      </c>
    </row>
    <row r="114" spans="1:24" ht="15" x14ac:dyDescent="0.2">
      <c r="A114" s="6">
        <f>_xlfn.XLOOKUP(B114,table!H:H,table!P:P)</f>
        <v>150</v>
      </c>
      <c r="B114" s="34" t="s">
        <v>115</v>
      </c>
      <c r="C114" s="34" t="str">
        <f>_xlfn.XLOOKUP($B114,table!$H:$H,table!I:I)</f>
        <v>Specticle® G</v>
      </c>
      <c r="D114" s="94"/>
      <c r="E114" s="114"/>
      <c r="F114" s="114" t="s">
        <v>610</v>
      </c>
      <c r="G114" s="10" t="str">
        <f>_xlfn.XLOOKUP($B114,table!$H:$H,table!J:J)</f>
        <v>50 lb bag </v>
      </c>
      <c r="H114" s="10" t="str">
        <f>_xlfn.XLOOKUP(B114,table!H:H,table!L:L)</f>
        <v>40</v>
      </c>
      <c r="I114" s="39" t="s">
        <v>107</v>
      </c>
      <c r="J114" s="138"/>
      <c r="K114" s="139"/>
      <c r="L114" s="138"/>
      <c r="M114" s="139"/>
      <c r="N114" s="198">
        <f t="shared" si="12"/>
        <v>0</v>
      </c>
      <c r="O114" s="198">
        <f t="shared" si="14"/>
        <v>0</v>
      </c>
      <c r="P114" s="195">
        <f t="shared" si="13"/>
        <v>0</v>
      </c>
      <c r="Q114" s="195">
        <f t="shared" si="15"/>
        <v>0</v>
      </c>
      <c r="R114" s="120"/>
      <c r="S114" s="164">
        <f>J114*_xlfn.XLOOKUP(B114,table!H:H,table!S:S)</f>
        <v>0</v>
      </c>
      <c r="T114" s="164"/>
      <c r="U114" s="164"/>
      <c r="V114" s="164"/>
      <c r="W114" s="164"/>
      <c r="X114" s="164">
        <f t="shared" si="20"/>
        <v>0</v>
      </c>
    </row>
    <row r="115" spans="1:24" ht="15" x14ac:dyDescent="0.25">
      <c r="A115" s="6">
        <f>_xlfn.XLOOKUP(B115,table!H:H,table!P:P)</f>
        <v>250</v>
      </c>
      <c r="B115" s="34" t="s">
        <v>117</v>
      </c>
      <c r="C115" s="34" t="str">
        <f>_xlfn.XLOOKUP($B115,table!$H:$H,table!I:I)</f>
        <v>Terradex™ Power Premix </v>
      </c>
      <c r="D115" s="94"/>
      <c r="E115" s="112"/>
      <c r="F115" s="112"/>
      <c r="G115" s="10" t="str">
        <f>_xlfn.XLOOKUP($B115,table!$H:$H,table!J:J)</f>
        <v>2.5 gal bottle</v>
      </c>
      <c r="H115" s="10" t="str">
        <f>_xlfn.XLOOKUP(B115,table!H:H,table!L:L)</f>
        <v xml:space="preserve">2 </v>
      </c>
      <c r="I115" s="39" t="s">
        <v>107</v>
      </c>
      <c r="J115" s="138"/>
      <c r="K115" s="139"/>
      <c r="L115" s="138"/>
      <c r="M115" s="139"/>
      <c r="N115" s="198">
        <f t="shared" si="12"/>
        <v>0</v>
      </c>
      <c r="O115" s="198">
        <f t="shared" si="14"/>
        <v>0</v>
      </c>
      <c r="P115" s="195">
        <f t="shared" si="13"/>
        <v>0</v>
      </c>
      <c r="Q115" s="195">
        <f t="shared" si="15"/>
        <v>0</v>
      </c>
      <c r="R115" s="120"/>
      <c r="S115" s="163"/>
      <c r="T115" s="163"/>
      <c r="U115" s="163"/>
      <c r="V115" s="163"/>
      <c r="W115" s="163"/>
      <c r="X115" s="163"/>
    </row>
    <row r="116" spans="1:24" ht="15" x14ac:dyDescent="0.25">
      <c r="A116" s="6">
        <f>_xlfn.XLOOKUP(B116,table!H:H,table!P:P)</f>
        <v>2500</v>
      </c>
      <c r="B116" s="34" t="s">
        <v>116</v>
      </c>
      <c r="C116" s="34" t="str">
        <f>_xlfn.XLOOKUP($B116,table!$H:$H,table!I:I)</f>
        <v>Terradex™ Power Premix </v>
      </c>
      <c r="D116" s="94"/>
      <c r="E116" s="112"/>
      <c r="F116" s="112"/>
      <c r="G116" s="10" t="str">
        <f>_xlfn.XLOOKUP($B116,table!$H:$H,table!J:J)</f>
        <v>30 gal drum</v>
      </c>
      <c r="H116" s="10">
        <f>_xlfn.XLOOKUP(B116,table!H:H,table!L:L)</f>
        <v>1</v>
      </c>
      <c r="I116" s="39" t="s">
        <v>107</v>
      </c>
      <c r="J116" s="138"/>
      <c r="K116" s="139"/>
      <c r="L116" s="138"/>
      <c r="M116" s="139"/>
      <c r="N116" s="198">
        <f t="shared" si="12"/>
        <v>0</v>
      </c>
      <c r="O116" s="198">
        <f t="shared" si="14"/>
        <v>0</v>
      </c>
      <c r="P116" s="195">
        <f t="shared" si="13"/>
        <v>0</v>
      </c>
      <c r="Q116" s="195">
        <f t="shared" si="15"/>
        <v>0</v>
      </c>
      <c r="R116" s="120"/>
      <c r="S116" s="163"/>
      <c r="T116" s="163"/>
      <c r="U116" s="163"/>
      <c r="V116" s="163"/>
      <c r="W116" s="163"/>
      <c r="X116" s="163"/>
    </row>
    <row r="117" spans="1:24" ht="15" x14ac:dyDescent="0.25">
      <c r="A117" s="6">
        <f>_xlfn.XLOOKUP(B117,table!H:H,table!P:P)</f>
        <v>75</v>
      </c>
      <c r="B117" s="34" t="s">
        <v>120</v>
      </c>
      <c r="C117" s="34" t="str">
        <f>_xlfn.XLOOKUP($B117,table!$H:$H,table!I:I)</f>
        <v>Terradex™ Quick Strike </v>
      </c>
      <c r="D117" s="94"/>
      <c r="E117" s="112"/>
      <c r="F117" s="112"/>
      <c r="G117" s="10" t="str">
        <f>_xlfn.XLOOKUP($B117,table!$H:$H,table!J:J)</f>
        <v>1 gal bottle </v>
      </c>
      <c r="H117" s="10">
        <f>_xlfn.XLOOKUP(B117,table!H:H,table!L:L)</f>
        <v>4</v>
      </c>
      <c r="I117" s="39" t="s">
        <v>107</v>
      </c>
      <c r="J117" s="138"/>
      <c r="K117" s="139"/>
      <c r="L117" s="138"/>
      <c r="M117" s="139"/>
      <c r="N117" s="198">
        <f t="shared" si="12"/>
        <v>0</v>
      </c>
      <c r="O117" s="198">
        <f t="shared" si="14"/>
        <v>0</v>
      </c>
      <c r="P117" s="195">
        <f t="shared" si="13"/>
        <v>0</v>
      </c>
      <c r="Q117" s="195">
        <f t="shared" si="15"/>
        <v>0</v>
      </c>
      <c r="R117" s="120"/>
      <c r="S117" s="163"/>
      <c r="T117" s="163"/>
      <c r="U117" s="163"/>
      <c r="V117" s="163"/>
      <c r="W117" s="163"/>
      <c r="X117" s="163"/>
    </row>
    <row r="118" spans="1:24" ht="15" x14ac:dyDescent="0.25">
      <c r="A118" s="6">
        <f>_xlfn.XLOOKUP(B118,table!H:H,table!P:P)</f>
        <v>250</v>
      </c>
      <c r="B118" s="34" t="s">
        <v>119</v>
      </c>
      <c r="C118" s="34" t="str">
        <f>_xlfn.XLOOKUP($B118,table!$H:$H,table!I:I)</f>
        <v>Terradex™ Quick Strike </v>
      </c>
      <c r="D118" s="94"/>
      <c r="E118" s="112"/>
      <c r="F118" s="112"/>
      <c r="G118" s="10" t="str">
        <f>_xlfn.XLOOKUP($B118,table!$H:$H,table!J:J)</f>
        <v>2.5 gal bottle</v>
      </c>
      <c r="H118" s="10" t="str">
        <f>_xlfn.XLOOKUP(B118,table!H:H,table!L:L)</f>
        <v xml:space="preserve">2 </v>
      </c>
      <c r="I118" s="39" t="s">
        <v>107</v>
      </c>
      <c r="J118" s="138"/>
      <c r="K118" s="139"/>
      <c r="L118" s="138"/>
      <c r="M118" s="139"/>
      <c r="N118" s="198">
        <f t="shared" si="12"/>
        <v>0</v>
      </c>
      <c r="O118" s="198">
        <f t="shared" si="14"/>
        <v>0</v>
      </c>
      <c r="P118" s="195">
        <f t="shared" si="13"/>
        <v>0</v>
      </c>
      <c r="Q118" s="195">
        <f t="shared" si="15"/>
        <v>0</v>
      </c>
      <c r="R118" s="120"/>
      <c r="S118" s="163"/>
      <c r="T118" s="163"/>
      <c r="U118" s="163"/>
      <c r="V118" s="163"/>
      <c r="W118" s="163"/>
      <c r="X118" s="163"/>
    </row>
    <row r="119" spans="1:24" ht="15" x14ac:dyDescent="0.25">
      <c r="A119" s="6">
        <f>_xlfn.XLOOKUP(B119,table!H:H,table!P:P)</f>
        <v>2500</v>
      </c>
      <c r="B119" s="34" t="s">
        <v>118</v>
      </c>
      <c r="C119" s="34" t="str">
        <f>_xlfn.XLOOKUP($B119,table!$H:$H,table!I:I)</f>
        <v>Terradex™ Quick Strike </v>
      </c>
      <c r="D119" s="94"/>
      <c r="E119" s="112"/>
      <c r="F119" s="112"/>
      <c r="G119" s="10" t="str">
        <f>_xlfn.XLOOKUP($B119,table!$H:$H,table!J:J)</f>
        <v>30 gal drum</v>
      </c>
      <c r="H119" s="10">
        <f>_xlfn.XLOOKUP(B119,table!H:H,table!L:L)</f>
        <v>1</v>
      </c>
      <c r="I119" s="39" t="s">
        <v>107</v>
      </c>
      <c r="J119" s="138"/>
      <c r="K119" s="139"/>
      <c r="L119" s="138"/>
      <c r="M119" s="139"/>
      <c r="N119" s="198">
        <f t="shared" si="12"/>
        <v>0</v>
      </c>
      <c r="O119" s="198">
        <f t="shared" si="14"/>
        <v>0</v>
      </c>
      <c r="P119" s="195">
        <f t="shared" si="13"/>
        <v>0</v>
      </c>
      <c r="Q119" s="195">
        <f t="shared" si="15"/>
        <v>0</v>
      </c>
      <c r="R119" s="120"/>
      <c r="S119" s="163"/>
      <c r="T119" s="163"/>
      <c r="U119" s="163"/>
      <c r="V119" s="163"/>
      <c r="W119" s="163"/>
      <c r="X119" s="163"/>
    </row>
    <row r="120" spans="1:24" ht="15" x14ac:dyDescent="0.2">
      <c r="A120" s="6">
        <f>_xlfn.XLOOKUP(B120,table!H:H,table!P:P)</f>
        <v>500</v>
      </c>
      <c r="B120" s="36" t="s">
        <v>121</v>
      </c>
      <c r="C120" s="34" t="str">
        <f>_xlfn.XLOOKUP($B120,table!$H:$H,table!I:I)</f>
        <v>Tribute® Total</v>
      </c>
      <c r="D120" s="94"/>
      <c r="E120" s="113" t="s">
        <v>59</v>
      </c>
      <c r="F120" s="113" t="s">
        <v>59</v>
      </c>
      <c r="G120" s="10" t="str">
        <f>_xlfn.XLOOKUP($B120,table!$H:$H,table!J:J)</f>
        <v>6 oz bottle </v>
      </c>
      <c r="H120" s="10" t="str">
        <f>_xlfn.XLOOKUP(B120,table!H:H,table!L:L)</f>
        <v xml:space="preserve">6 </v>
      </c>
      <c r="I120" s="39" t="s">
        <v>107</v>
      </c>
      <c r="J120" s="140"/>
      <c r="K120" s="141"/>
      <c r="L120" s="140"/>
      <c r="M120" s="141"/>
      <c r="N120" s="198">
        <f t="shared" si="12"/>
        <v>0</v>
      </c>
      <c r="O120" s="198">
        <f t="shared" si="14"/>
        <v>0</v>
      </c>
      <c r="P120" s="195">
        <f t="shared" si="13"/>
        <v>0</v>
      </c>
      <c r="Q120" s="195">
        <f t="shared" si="15"/>
        <v>0</v>
      </c>
      <c r="R120" s="120"/>
      <c r="S120" s="164"/>
      <c r="T120" s="164">
        <f>$N120*(_xlfn.XLOOKUP($B120,table!$H:$H,table!Q:Q)*(_xlfn.XLOOKUP($T$3,table!$A:$A,table!$B:$B)))</f>
        <v>0</v>
      </c>
      <c r="U120" s="164"/>
      <c r="V120" s="164"/>
      <c r="W120" s="164">
        <f>($O120*(_xlfn.XLOOKUP($B120,table!$H:$H,table!$Q:$Q)*(_xlfn.XLOOKUP($V$3,table!$A:$A,table!$B:$B))))-T120</f>
        <v>0</v>
      </c>
      <c r="X120" s="164">
        <f>SUM(S120:W120)</f>
        <v>0</v>
      </c>
    </row>
    <row r="121" spans="1:24" ht="15" x14ac:dyDescent="0.2">
      <c r="A121" s="144" t="s">
        <v>122</v>
      </c>
      <c r="B121" s="152"/>
      <c r="C121" s="152"/>
      <c r="D121" s="153"/>
      <c r="E121" s="154"/>
      <c r="F121" s="154"/>
      <c r="G121" s="155"/>
      <c r="H121" s="155"/>
      <c r="I121" s="152"/>
      <c r="J121" s="150"/>
      <c r="K121" s="151"/>
      <c r="L121" s="150"/>
      <c r="M121" s="151"/>
      <c r="N121" s="197"/>
      <c r="O121" s="197"/>
      <c r="P121" s="120"/>
      <c r="Q121" s="120"/>
      <c r="R121" s="120"/>
      <c r="S121" s="166"/>
      <c r="T121" s="166"/>
      <c r="U121" s="166"/>
      <c r="V121" s="166"/>
      <c r="W121" s="166"/>
      <c r="X121" s="166"/>
    </row>
    <row r="122" spans="1:24" ht="15" x14ac:dyDescent="0.2">
      <c r="A122" s="6">
        <f>_xlfn.XLOOKUP(B122,table!H:H,table!P:P)</f>
        <v>150</v>
      </c>
      <c r="B122" s="34" t="s">
        <v>123</v>
      </c>
      <c r="C122" s="34" t="str">
        <f>_xlfn.XLOOKUP($B122,table!$H:$H,table!I:I)</f>
        <v>Armada® 50 WDG</v>
      </c>
      <c r="D122" s="94"/>
      <c r="E122" s="114"/>
      <c r="F122" s="114" t="s">
        <v>610</v>
      </c>
      <c r="G122" s="10" t="str">
        <f>_xlfn.XLOOKUP($B122,table!$H:$H,table!J:J)</f>
        <v>2 lb bottle</v>
      </c>
      <c r="H122" s="10" t="str">
        <f>_xlfn.XLOOKUP(B122,table!H:H,table!L:L)</f>
        <v xml:space="preserve">6 </v>
      </c>
      <c r="I122" s="34" t="s">
        <v>122</v>
      </c>
      <c r="J122" s="136"/>
      <c r="K122" s="137"/>
      <c r="L122" s="136"/>
      <c r="M122" s="137"/>
      <c r="N122" s="198">
        <f t="shared" si="12"/>
        <v>0</v>
      </c>
      <c r="O122" s="198">
        <f t="shared" si="14"/>
        <v>0</v>
      </c>
      <c r="P122" s="195">
        <f t="shared" si="13"/>
        <v>0</v>
      </c>
      <c r="Q122" s="195">
        <f t="shared" si="15"/>
        <v>0</v>
      </c>
      <c r="R122" s="120"/>
      <c r="S122" s="164">
        <f>J122*_xlfn.XLOOKUP(B122,table!H:H,table!S:S)</f>
        <v>0</v>
      </c>
      <c r="T122" s="164"/>
      <c r="U122" s="164"/>
      <c r="V122" s="164"/>
      <c r="W122" s="164"/>
      <c r="X122" s="164">
        <f>SUM(S122:W122)</f>
        <v>0</v>
      </c>
    </row>
    <row r="123" spans="1:24" ht="15" x14ac:dyDescent="0.2">
      <c r="A123" s="6">
        <f>_xlfn.XLOOKUP(B123,table!H:H,table!P:P)</f>
        <v>500</v>
      </c>
      <c r="B123" s="34" t="s">
        <v>124</v>
      </c>
      <c r="C123" s="34" t="str">
        <f>_xlfn.XLOOKUP($B123,table!$H:$H,table!I:I)</f>
        <v>Broadform®</v>
      </c>
      <c r="D123" s="94"/>
      <c r="E123" s="110"/>
      <c r="F123" s="110"/>
      <c r="G123" s="10" t="str">
        <f>_xlfn.XLOOKUP($B123,table!$H:$H,table!J:J)</f>
        <v>12 oz bottle </v>
      </c>
      <c r="H123" s="10" t="str">
        <f>_xlfn.XLOOKUP(B123,table!H:H,table!L:L)</f>
        <v xml:space="preserve">8 </v>
      </c>
      <c r="I123" s="34" t="s">
        <v>122</v>
      </c>
      <c r="J123" s="138"/>
      <c r="K123" s="139"/>
      <c r="L123" s="138"/>
      <c r="M123" s="139"/>
      <c r="N123" s="198">
        <f t="shared" si="12"/>
        <v>0</v>
      </c>
      <c r="O123" s="198">
        <f t="shared" si="14"/>
        <v>0</v>
      </c>
      <c r="P123" s="195">
        <f t="shared" si="13"/>
        <v>0</v>
      </c>
      <c r="Q123" s="195">
        <f t="shared" si="15"/>
        <v>0</v>
      </c>
      <c r="R123" s="120"/>
      <c r="S123" s="163"/>
      <c r="T123" s="163"/>
      <c r="U123" s="163"/>
      <c r="V123" s="163"/>
      <c r="W123" s="163"/>
      <c r="X123" s="163"/>
    </row>
    <row r="124" spans="1:24" ht="15" x14ac:dyDescent="0.2">
      <c r="A124" s="6">
        <f>_xlfn.XLOOKUP(B124,table!H:H,table!P:P)</f>
        <v>1250</v>
      </c>
      <c r="B124" s="34" t="s">
        <v>125</v>
      </c>
      <c r="C124" s="34" t="str">
        <f>_xlfn.XLOOKUP($B124,table!$H:$H,table!I:I)</f>
        <v>Compass® 50 WG</v>
      </c>
      <c r="D124" s="94"/>
      <c r="E124" s="110"/>
      <c r="F124" s="110"/>
      <c r="G124" s="10" t="str">
        <f>_xlfn.XLOOKUP($B124,table!$H:$H,table!J:J)</f>
        <v>1 lb bottle</v>
      </c>
      <c r="H124" s="10" t="str">
        <f>_xlfn.XLOOKUP(B124,table!H:H,table!L:L)</f>
        <v xml:space="preserve">4 </v>
      </c>
      <c r="I124" s="34" t="s">
        <v>122</v>
      </c>
      <c r="J124" s="138"/>
      <c r="K124" s="139"/>
      <c r="L124" s="138"/>
      <c r="M124" s="139"/>
      <c r="N124" s="198">
        <f t="shared" si="12"/>
        <v>0</v>
      </c>
      <c r="O124" s="198">
        <f t="shared" si="14"/>
        <v>0</v>
      </c>
      <c r="P124" s="195">
        <f t="shared" si="13"/>
        <v>0</v>
      </c>
      <c r="Q124" s="195">
        <f t="shared" si="15"/>
        <v>0</v>
      </c>
      <c r="R124" s="120"/>
      <c r="S124" s="163"/>
      <c r="T124" s="163"/>
      <c r="U124" s="163"/>
      <c r="V124" s="163"/>
      <c r="W124" s="163"/>
      <c r="X124" s="163"/>
    </row>
    <row r="125" spans="1:24" ht="15" x14ac:dyDescent="0.2">
      <c r="A125" s="6">
        <f>_xlfn.XLOOKUP(B125,table!H:H,table!P:P)</f>
        <v>500</v>
      </c>
      <c r="B125" s="34">
        <v>11008393</v>
      </c>
      <c r="C125" s="34" t="str">
        <f>_xlfn.XLOOKUP($B125,table!$H:$H,table!I:I)</f>
        <v>Fame® SC</v>
      </c>
      <c r="D125" s="94"/>
      <c r="E125" s="114"/>
      <c r="F125" s="114" t="s">
        <v>610</v>
      </c>
      <c r="G125" s="10" t="str">
        <f>_xlfn.XLOOKUP($B125,table!$H:$H,table!J:J)</f>
        <v>16 oz bottle </v>
      </c>
      <c r="H125" s="10" t="str">
        <f>_xlfn.XLOOKUP(B125,table!H:H,table!L:L)</f>
        <v xml:space="preserve">4 </v>
      </c>
      <c r="I125" s="34" t="s">
        <v>122</v>
      </c>
      <c r="J125" s="138"/>
      <c r="K125" s="139"/>
      <c r="L125" s="138"/>
      <c r="M125" s="139"/>
      <c r="N125" s="198">
        <f t="shared" si="12"/>
        <v>0</v>
      </c>
      <c r="O125" s="198">
        <f t="shared" si="14"/>
        <v>0</v>
      </c>
      <c r="P125" s="195">
        <f t="shared" si="13"/>
        <v>0</v>
      </c>
      <c r="Q125" s="195">
        <f t="shared" si="15"/>
        <v>0</v>
      </c>
      <c r="R125" s="120"/>
      <c r="S125" s="164">
        <f>J125*_xlfn.XLOOKUP(B125,table!H:H,table!S:S)</f>
        <v>0</v>
      </c>
      <c r="T125" s="164"/>
      <c r="U125" s="164"/>
      <c r="V125" s="164"/>
      <c r="W125" s="164"/>
      <c r="X125" s="164">
        <f t="shared" ref="X125:X127" si="21">SUM(S125:W125)</f>
        <v>0</v>
      </c>
    </row>
    <row r="126" spans="1:24" ht="15" x14ac:dyDescent="0.2">
      <c r="A126" s="6">
        <f>_xlfn.XLOOKUP(B126,table!H:H,table!P:P)</f>
        <v>2500</v>
      </c>
      <c r="B126" s="36">
        <v>11008557</v>
      </c>
      <c r="C126" s="34" t="str">
        <f>_xlfn.XLOOKUP($B126,table!$H:$H,table!I:I)</f>
        <v>Fame® SC</v>
      </c>
      <c r="D126" s="94"/>
      <c r="E126" s="113" t="s">
        <v>59</v>
      </c>
      <c r="F126" s="113" t="s">
        <v>59</v>
      </c>
      <c r="G126" s="10" t="str">
        <f>_xlfn.XLOOKUP($B126,table!$H:$H,table!J:J)</f>
        <v> 64 oz bottle </v>
      </c>
      <c r="H126" s="10" t="str">
        <f>_xlfn.XLOOKUP(B126,table!H:H,table!L:L)</f>
        <v xml:space="preserve">4 </v>
      </c>
      <c r="I126" s="34" t="s">
        <v>122</v>
      </c>
      <c r="J126" s="138"/>
      <c r="K126" s="139"/>
      <c r="L126" s="138"/>
      <c r="M126" s="139"/>
      <c r="N126" s="198">
        <f t="shared" si="12"/>
        <v>0</v>
      </c>
      <c r="O126" s="198">
        <f t="shared" si="14"/>
        <v>0</v>
      </c>
      <c r="P126" s="195">
        <f t="shared" si="13"/>
        <v>0</v>
      </c>
      <c r="Q126" s="195">
        <f t="shared" si="15"/>
        <v>0</v>
      </c>
      <c r="R126" s="120"/>
      <c r="S126" s="164"/>
      <c r="T126" s="164">
        <f>$N126*(_xlfn.XLOOKUP($B126,table!$H:$H,table!Q:Q)*(_xlfn.XLOOKUP($T$3,table!$A:$A,table!$B:$B)))</f>
        <v>0</v>
      </c>
      <c r="U126" s="164"/>
      <c r="V126" s="164"/>
      <c r="W126" s="164">
        <f>($O126*(_xlfn.XLOOKUP($B126,table!$H:$H,table!$Q:$Q)*(_xlfn.XLOOKUP($V$3,table!$A:$A,table!$B:$B))))-T126</f>
        <v>0</v>
      </c>
      <c r="X126" s="164">
        <f t="shared" si="21"/>
        <v>0</v>
      </c>
    </row>
    <row r="127" spans="1:24" ht="15.75" thickBot="1" x14ac:dyDescent="0.25">
      <c r="A127" s="65">
        <f>_xlfn.XLOOKUP(B127,table!H:H,table!P:P)</f>
        <v>7500</v>
      </c>
      <c r="B127" s="90">
        <v>11009500</v>
      </c>
      <c r="C127" s="14" t="str">
        <f>_xlfn.XLOOKUP($B127,table!$H:$H,table!I:I)</f>
        <v>Fame® SC</v>
      </c>
      <c r="D127" s="14"/>
      <c r="E127" s="115" t="s">
        <v>59</v>
      </c>
      <c r="F127" s="115" t="s">
        <v>59</v>
      </c>
      <c r="G127" s="13" t="str">
        <f>_xlfn.XLOOKUP($B127,table!$H:$H,table!J:J)</f>
        <v> 2.5 gal jug </v>
      </c>
      <c r="H127" s="13" t="str">
        <f>_xlfn.XLOOKUP(B127,table!H:H,table!L:L)</f>
        <v xml:space="preserve">2 </v>
      </c>
      <c r="I127" s="14" t="s">
        <v>122</v>
      </c>
      <c r="J127" s="142"/>
      <c r="K127" s="143"/>
      <c r="L127" s="142"/>
      <c r="M127" s="143"/>
      <c r="N127" s="199">
        <f t="shared" si="12"/>
        <v>0</v>
      </c>
      <c r="O127" s="199">
        <f t="shared" si="14"/>
        <v>0</v>
      </c>
      <c r="P127" s="196">
        <f t="shared" si="13"/>
        <v>0</v>
      </c>
      <c r="Q127" s="196">
        <f t="shared" si="15"/>
        <v>0</v>
      </c>
      <c r="R127" s="130"/>
      <c r="S127" s="167"/>
      <c r="T127" s="167">
        <f>$N127*(_xlfn.XLOOKUP($B127,table!$H:$H,table!Q:Q)*(_xlfn.XLOOKUP($T$3,table!$A:$A,table!$B:$B)))</f>
        <v>0</v>
      </c>
      <c r="U127" s="167"/>
      <c r="V127" s="167"/>
      <c r="W127" s="167">
        <f>$N127*(_xlfn.XLOOKUP($B127,table!$H:$H,table!T:T)*(_xlfn.XLOOKUP($T$3,table!$A:$A,table!$B:$B)))</f>
        <v>0</v>
      </c>
      <c r="X127" s="167">
        <f t="shared" si="21"/>
        <v>0</v>
      </c>
    </row>
    <row r="128" spans="1:24" x14ac:dyDescent="0.2">
      <c r="A128" s="30"/>
      <c r="N128" s="31"/>
      <c r="O128" s="31"/>
      <c r="P128" s="96"/>
      <c r="Q128" s="96"/>
      <c r="R128" s="129"/>
      <c r="S128" s="8"/>
      <c r="T128" s="8"/>
      <c r="U128" s="8"/>
      <c r="V128" s="8"/>
      <c r="W128" s="8"/>
      <c r="X128" s="8"/>
    </row>
    <row r="129" spans="1:24" x14ac:dyDescent="0.2">
      <c r="A129" s="28"/>
      <c r="N129" s="31"/>
      <c r="O129" s="31"/>
      <c r="P129" s="30"/>
      <c r="Q129" s="30"/>
      <c r="S129" s="9"/>
      <c r="U129" s="9"/>
      <c r="V129" s="9"/>
      <c r="W129" s="9"/>
      <c r="X129" s="9"/>
    </row>
    <row r="130" spans="1:24" x14ac:dyDescent="0.2">
      <c r="A130" s="28"/>
      <c r="N130" s="31"/>
      <c r="O130" s="31"/>
      <c r="S130" s="9"/>
      <c r="U130" s="9"/>
      <c r="V130" s="9"/>
      <c r="W130" s="9"/>
      <c r="X130" s="9"/>
    </row>
    <row r="131" spans="1:24" x14ac:dyDescent="0.2">
      <c r="A131" s="28"/>
      <c r="N131" s="31"/>
      <c r="O131" s="31"/>
      <c r="S131" s="9"/>
      <c r="U131" s="9"/>
      <c r="V131" s="9"/>
      <c r="W131" s="9"/>
      <c r="X131" s="9"/>
    </row>
    <row r="132" spans="1:24" x14ac:dyDescent="0.2">
      <c r="A132" s="29"/>
      <c r="C132" s="1"/>
      <c r="E132" s="12"/>
      <c r="F132" s="12"/>
      <c r="G132" s="1"/>
      <c r="I132" s="4"/>
      <c r="K132" s="9"/>
      <c r="N132" s="10"/>
      <c r="O132" s="10"/>
      <c r="P132" s="2"/>
      <c r="Q132" s="2"/>
      <c r="R132" s="2"/>
      <c r="S132" s="2"/>
      <c r="U132" s="2"/>
      <c r="V132" s="2"/>
      <c r="W132" s="2"/>
      <c r="X132" s="2"/>
    </row>
    <row r="133" spans="1:24" x14ac:dyDescent="0.2">
      <c r="A133" s="29"/>
      <c r="C133" s="1"/>
      <c r="E133" s="12"/>
      <c r="F133" s="12"/>
      <c r="G133" s="1"/>
      <c r="I133" s="4"/>
      <c r="K133" s="9"/>
      <c r="N133" s="10"/>
      <c r="O133" s="10"/>
      <c r="P133" s="2"/>
      <c r="Q133" s="2"/>
      <c r="R133" s="2"/>
      <c r="S133" s="2"/>
      <c r="U133" s="2"/>
      <c r="V133" s="2"/>
      <c r="W133" s="2"/>
      <c r="X133" s="2"/>
    </row>
    <row r="134" spans="1:24" x14ac:dyDescent="0.2">
      <c r="A134" s="2"/>
      <c r="C134" s="1"/>
      <c r="E134" s="12"/>
      <c r="F134" s="12"/>
      <c r="G134" s="1"/>
      <c r="I134" s="4"/>
      <c r="K134" s="4"/>
      <c r="N134" s="10"/>
      <c r="O134" s="10"/>
      <c r="P134" s="2"/>
      <c r="Q134" s="2"/>
      <c r="R134" s="2"/>
      <c r="S134" s="2"/>
      <c r="U134" s="2"/>
      <c r="V134" s="2"/>
      <c r="W134" s="2"/>
      <c r="X134" s="2"/>
    </row>
    <row r="135" spans="1:24" ht="27.95" customHeight="1" x14ac:dyDescent="0.2">
      <c r="A135" s="2"/>
      <c r="C135" s="1"/>
      <c r="E135" s="12"/>
      <c r="F135" s="12"/>
      <c r="G135" s="1"/>
      <c r="I135" s="4"/>
      <c r="K135" s="4"/>
      <c r="N135" s="10"/>
      <c r="O135" s="10"/>
      <c r="P135" s="2"/>
      <c r="Q135" s="2"/>
      <c r="R135" s="2"/>
      <c r="S135" s="2"/>
      <c r="U135" s="2"/>
      <c r="V135" s="2"/>
      <c r="W135" s="2"/>
      <c r="X135" s="2"/>
    </row>
    <row r="136" spans="1:24" x14ac:dyDescent="0.2">
      <c r="A136" s="2"/>
      <c r="C136" s="1"/>
      <c r="E136" s="12"/>
      <c r="F136" s="12"/>
      <c r="G136" s="1"/>
      <c r="I136" s="4"/>
      <c r="K136" s="4"/>
      <c r="N136" s="10"/>
      <c r="O136" s="10"/>
      <c r="P136" s="2"/>
      <c r="Q136" s="2"/>
      <c r="R136" s="2"/>
      <c r="S136" s="2"/>
      <c r="U136" s="2"/>
      <c r="V136" s="2"/>
      <c r="W136" s="2"/>
      <c r="X136" s="2"/>
    </row>
    <row r="137" spans="1:24" x14ac:dyDescent="0.2">
      <c r="A137" s="2"/>
      <c r="C137" s="1"/>
      <c r="E137" s="12"/>
      <c r="F137" s="12"/>
      <c r="G137" s="1"/>
      <c r="I137" s="4"/>
      <c r="K137" s="4"/>
      <c r="N137" s="10"/>
      <c r="O137" s="10"/>
      <c r="P137" s="2"/>
      <c r="Q137" s="2"/>
      <c r="R137" s="2"/>
      <c r="S137" s="2"/>
      <c r="U137" s="2"/>
      <c r="V137" s="2"/>
      <c r="W137" s="2"/>
      <c r="X137" s="2"/>
    </row>
    <row r="138" spans="1:24" x14ac:dyDescent="0.2">
      <c r="A138" s="2"/>
      <c r="C138" s="1"/>
      <c r="E138" s="12"/>
      <c r="F138" s="12"/>
      <c r="G138" s="1"/>
      <c r="I138" s="4"/>
      <c r="K138" s="4"/>
      <c r="N138" s="10"/>
      <c r="O138" s="10"/>
      <c r="P138" s="2"/>
      <c r="Q138" s="2"/>
      <c r="R138" s="2"/>
      <c r="S138" s="2"/>
      <c r="U138" s="2"/>
      <c r="V138" s="2"/>
      <c r="W138" s="2"/>
      <c r="X138" s="2"/>
    </row>
    <row r="139" spans="1:24" x14ac:dyDescent="0.2">
      <c r="A139" s="2"/>
      <c r="C139" s="1"/>
      <c r="E139" s="12"/>
      <c r="F139" s="12"/>
      <c r="G139" s="1"/>
      <c r="I139" s="4"/>
      <c r="K139" s="4"/>
      <c r="N139" s="10"/>
      <c r="O139" s="10"/>
      <c r="P139" s="2"/>
      <c r="Q139" s="2"/>
      <c r="R139" s="2"/>
      <c r="S139" s="2"/>
      <c r="U139" s="2"/>
      <c r="V139" s="2"/>
      <c r="W139" s="2"/>
      <c r="X139" s="2"/>
    </row>
    <row r="140" spans="1:24" x14ac:dyDescent="0.2">
      <c r="A140" s="2"/>
      <c r="C140" s="1"/>
      <c r="E140" s="12"/>
      <c r="F140" s="12"/>
      <c r="G140" s="1"/>
      <c r="I140" s="4"/>
      <c r="K140" s="4"/>
      <c r="N140" s="10"/>
      <c r="O140" s="10"/>
      <c r="P140" s="2"/>
      <c r="Q140" s="2"/>
      <c r="R140" s="2"/>
      <c r="S140" s="2"/>
      <c r="U140" s="2"/>
      <c r="V140" s="2"/>
      <c r="W140" s="2"/>
      <c r="X140" s="2"/>
    </row>
    <row r="141" spans="1:24" x14ac:dyDescent="0.2">
      <c r="A141" s="2"/>
      <c r="C141" s="1"/>
      <c r="E141" s="12"/>
      <c r="F141" s="12"/>
      <c r="G141" s="1"/>
      <c r="I141" s="4"/>
      <c r="K141" s="4"/>
      <c r="N141" s="10"/>
      <c r="O141" s="10"/>
      <c r="P141" s="2"/>
      <c r="Q141" s="2"/>
      <c r="R141" s="2"/>
      <c r="S141" s="2"/>
      <c r="U141" s="2"/>
      <c r="V141" s="2"/>
      <c r="W141" s="2"/>
      <c r="X141" s="2"/>
    </row>
    <row r="142" spans="1:24" x14ac:dyDescent="0.2">
      <c r="A142" s="2"/>
      <c r="C142" s="1"/>
      <c r="E142" s="12"/>
      <c r="F142" s="12"/>
      <c r="G142" s="1"/>
      <c r="I142" s="4"/>
      <c r="K142" s="4"/>
      <c r="N142" s="10"/>
      <c r="O142" s="10"/>
      <c r="P142" s="2"/>
      <c r="Q142" s="2"/>
      <c r="R142" s="2"/>
      <c r="S142" s="2"/>
      <c r="U142" s="2"/>
      <c r="V142" s="2"/>
      <c r="W142" s="2"/>
      <c r="X142" s="2"/>
    </row>
    <row r="143" spans="1:24" x14ac:dyDescent="0.2">
      <c r="A143" s="2"/>
      <c r="C143" s="1"/>
      <c r="E143" s="12"/>
      <c r="F143" s="12"/>
      <c r="G143" s="1"/>
      <c r="I143" s="4"/>
      <c r="K143" s="4"/>
      <c r="N143" s="10"/>
      <c r="O143" s="10"/>
      <c r="P143" s="2"/>
      <c r="Q143" s="2"/>
      <c r="R143" s="2"/>
      <c r="S143" s="2"/>
      <c r="U143" s="2"/>
      <c r="V143" s="2"/>
      <c r="W143" s="2"/>
      <c r="X143" s="2"/>
    </row>
    <row r="144" spans="1:24" x14ac:dyDescent="0.2">
      <c r="A144" s="2"/>
      <c r="C144" s="1"/>
      <c r="E144" s="12"/>
      <c r="F144" s="12"/>
      <c r="G144" s="1"/>
      <c r="I144" s="4"/>
      <c r="K144" s="4"/>
      <c r="N144" s="10"/>
      <c r="O144" s="10"/>
      <c r="P144" s="2"/>
      <c r="Q144" s="2"/>
      <c r="R144" s="2"/>
      <c r="S144" s="2"/>
      <c r="U144" s="2"/>
      <c r="V144" s="2"/>
      <c r="W144" s="2"/>
      <c r="X144" s="2"/>
    </row>
    <row r="145" spans="1:24" x14ac:dyDescent="0.2">
      <c r="A145" s="2"/>
      <c r="C145" s="1"/>
      <c r="E145" s="12"/>
      <c r="F145" s="12"/>
      <c r="G145" s="1"/>
      <c r="I145" s="4"/>
      <c r="K145" s="4"/>
      <c r="N145" s="10"/>
      <c r="O145" s="10"/>
      <c r="P145" s="2"/>
      <c r="Q145" s="2"/>
      <c r="R145" s="2"/>
      <c r="S145" s="2"/>
      <c r="U145" s="2"/>
      <c r="V145" s="2"/>
      <c r="W145" s="2"/>
      <c r="X145" s="2"/>
    </row>
    <row r="146" spans="1:24" x14ac:dyDescent="0.2">
      <c r="A146" s="2"/>
      <c r="C146" s="1"/>
      <c r="E146" s="12"/>
      <c r="F146" s="12"/>
      <c r="G146" s="1"/>
      <c r="I146" s="4"/>
      <c r="K146" s="4"/>
      <c r="N146" s="10"/>
      <c r="O146" s="10"/>
      <c r="P146" s="2"/>
      <c r="Q146" s="2"/>
      <c r="R146" s="2"/>
      <c r="S146" s="2"/>
      <c r="U146" s="2"/>
      <c r="V146" s="2"/>
      <c r="W146" s="2"/>
      <c r="X146" s="2"/>
    </row>
    <row r="147" spans="1:24" x14ac:dyDescent="0.2">
      <c r="A147" s="2"/>
      <c r="C147" s="1"/>
      <c r="E147" s="12"/>
      <c r="F147" s="12"/>
      <c r="G147" s="1"/>
      <c r="I147" s="4"/>
      <c r="K147" s="4"/>
      <c r="N147" s="10"/>
      <c r="O147" s="10"/>
      <c r="P147" s="2"/>
      <c r="Q147" s="2"/>
      <c r="R147" s="2"/>
      <c r="S147" s="2"/>
      <c r="U147" s="2"/>
      <c r="V147" s="2"/>
      <c r="W147" s="2"/>
      <c r="X147" s="2"/>
    </row>
    <row r="148" spans="1:24" x14ac:dyDescent="0.2">
      <c r="A148" s="2"/>
      <c r="C148" s="1"/>
      <c r="E148" s="12"/>
      <c r="F148" s="12"/>
      <c r="G148" s="1"/>
      <c r="I148" s="4"/>
      <c r="K148" s="4"/>
      <c r="N148" s="10"/>
      <c r="O148" s="10"/>
      <c r="P148" s="2"/>
      <c r="Q148" s="2"/>
      <c r="R148" s="2"/>
      <c r="S148" s="2"/>
      <c r="U148" s="2"/>
      <c r="V148" s="2"/>
      <c r="W148" s="2"/>
      <c r="X148" s="2"/>
    </row>
    <row r="149" spans="1:24" x14ac:dyDescent="0.2">
      <c r="A149" s="2"/>
      <c r="C149" s="1"/>
      <c r="E149" s="12"/>
      <c r="F149" s="12"/>
      <c r="G149" s="1"/>
      <c r="I149" s="4"/>
      <c r="K149" s="4"/>
      <c r="N149" s="10"/>
      <c r="O149" s="10"/>
      <c r="P149" s="2"/>
      <c r="Q149" s="2"/>
      <c r="R149" s="2"/>
      <c r="S149" s="2"/>
      <c r="U149" s="2"/>
      <c r="V149" s="2"/>
      <c r="W149" s="2"/>
      <c r="X149" s="2"/>
    </row>
  </sheetData>
  <sheetProtection algorithmName="SHA-512" hashValue="41bsIhvzTFiiQDKWtBApAU9qIuywmFHSxfvDOu7y1m0GHz7fWATF2HblIj82RsFoAyWZx5CjvzeZUhJX7HnRSg==" saltValue="CsrhSZ0i24v1SNb/pnXiog==" spinCount="100000" sheet="1" selectLockedCells="1"/>
  <mergeCells count="8">
    <mergeCell ref="S1:X1"/>
    <mergeCell ref="W2:X2"/>
    <mergeCell ref="J10:K10"/>
    <mergeCell ref="L10:M10"/>
    <mergeCell ref="S10:T10"/>
    <mergeCell ref="U10:W10"/>
    <mergeCell ref="J9:K9"/>
    <mergeCell ref="L9:M9"/>
  </mergeCells>
  <pageMargins left="0.25" right="0.25" top="0.75" bottom="0.75" header="0.3" footer="0.3"/>
  <pageSetup scale="70" fitToHeight="0" orientation="portrait" r:id="rId1"/>
  <ignoredErrors>
    <ignoredError sqref="U3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A3170-05F7-46DA-AE45-FA3A442A6998}">
  <sheetPr codeName="Sheet3"/>
  <dimension ref="A1:W114"/>
  <sheetViews>
    <sheetView topLeftCell="X1" zoomScaleNormal="100" workbookViewId="0">
      <pane ySplit="1" topLeftCell="A2" activePane="bottomLeft" state="frozen"/>
      <selection activeCell="I1" sqref="I1"/>
      <selection pane="bottomLeft" activeCell="Y2" sqref="Y2"/>
    </sheetView>
  </sheetViews>
  <sheetFormatPr defaultColWidth="8.7109375" defaultRowHeight="15" x14ac:dyDescent="0.25"/>
  <cols>
    <col min="1" max="1" width="9.5703125" hidden="1" customWidth="1"/>
    <col min="2" max="2" width="10.5703125" hidden="1" customWidth="1"/>
    <col min="3" max="4" width="10.140625" hidden="1" customWidth="1"/>
    <col min="5" max="5" width="38.42578125" hidden="1" customWidth="1"/>
    <col min="6" max="7" width="8.7109375" hidden="1" customWidth="1"/>
    <col min="8" max="8" width="10.85546875" hidden="1" customWidth="1"/>
    <col min="9" max="9" width="35.5703125" hidden="1" customWidth="1"/>
    <col min="10" max="10" width="21.85546875" hidden="1" customWidth="1"/>
    <col min="11" max="11" width="26.5703125" hidden="1" customWidth="1"/>
    <col min="12" max="12" width="10.85546875" hidden="1" customWidth="1"/>
    <col min="13" max="13" width="41.85546875" hidden="1" customWidth="1"/>
    <col min="14" max="15" width="12.5703125" hidden="1" customWidth="1"/>
    <col min="16" max="16" width="11.7109375" hidden="1" customWidth="1"/>
    <col min="17" max="17" width="12.7109375" hidden="1" customWidth="1"/>
    <col min="18" max="18" width="8.7109375" hidden="1" customWidth="1"/>
    <col min="19" max="21" width="14.140625" hidden="1" customWidth="1"/>
    <col min="22" max="22" width="26.42578125" hidden="1" customWidth="1"/>
    <col min="23" max="23" width="26.140625" hidden="1" customWidth="1"/>
  </cols>
  <sheetData>
    <row r="1" spans="1:23" x14ac:dyDescent="0.25">
      <c r="A1" s="78" t="s">
        <v>126</v>
      </c>
      <c r="B1" s="78" t="s">
        <v>127</v>
      </c>
      <c r="C1" s="78" t="s">
        <v>128</v>
      </c>
      <c r="D1" s="78" t="s">
        <v>129</v>
      </c>
      <c r="E1" s="78" t="s">
        <v>130</v>
      </c>
      <c r="H1" s="79" t="s">
        <v>36</v>
      </c>
      <c r="I1" s="79" t="s">
        <v>131</v>
      </c>
      <c r="J1" s="79" t="s">
        <v>132</v>
      </c>
      <c r="K1" s="79" t="s">
        <v>133</v>
      </c>
      <c r="L1" s="79" t="s">
        <v>134</v>
      </c>
      <c r="M1" s="80" t="s">
        <v>135</v>
      </c>
      <c r="N1" s="80" t="s">
        <v>136</v>
      </c>
      <c r="O1" s="80" t="s">
        <v>137</v>
      </c>
      <c r="P1" t="s">
        <v>138</v>
      </c>
      <c r="Q1" s="80" t="s">
        <v>550</v>
      </c>
      <c r="R1" s="80" t="s">
        <v>139</v>
      </c>
      <c r="S1" s="80" t="s">
        <v>551</v>
      </c>
      <c r="T1" s="80" t="s">
        <v>566</v>
      </c>
      <c r="U1" s="80" t="s">
        <v>565</v>
      </c>
      <c r="V1" t="s">
        <v>140</v>
      </c>
      <c r="W1" t="s">
        <v>141</v>
      </c>
    </row>
    <row r="2" spans="1:23" x14ac:dyDescent="0.25">
      <c r="A2" s="80" t="s">
        <v>142</v>
      </c>
      <c r="B2" s="7">
        <v>0</v>
      </c>
      <c r="C2" s="81">
        <v>0</v>
      </c>
      <c r="D2" s="81">
        <v>0</v>
      </c>
      <c r="E2" s="81">
        <v>2499</v>
      </c>
      <c r="H2" s="82">
        <v>87271250</v>
      </c>
      <c r="I2" s="82" t="s">
        <v>143</v>
      </c>
      <c r="J2" s="82" t="s">
        <v>144</v>
      </c>
      <c r="K2" s="82" t="s">
        <v>145</v>
      </c>
      <c r="L2" s="82" t="s">
        <v>146</v>
      </c>
      <c r="M2" t="s">
        <v>147</v>
      </c>
      <c r="N2" t="s">
        <v>148</v>
      </c>
      <c r="O2">
        <v>93.8</v>
      </c>
      <c r="P2">
        <v>100</v>
      </c>
      <c r="R2">
        <v>0</v>
      </c>
      <c r="V2" t="s">
        <v>149</v>
      </c>
      <c r="W2" t="s">
        <v>150</v>
      </c>
    </row>
    <row r="3" spans="1:23" x14ac:dyDescent="0.25">
      <c r="A3" s="80" t="s">
        <v>151</v>
      </c>
      <c r="B3" s="83">
        <v>1</v>
      </c>
      <c r="C3" s="81">
        <v>2500</v>
      </c>
      <c r="D3" s="84">
        <v>2499</v>
      </c>
      <c r="E3" s="81">
        <v>4999</v>
      </c>
      <c r="H3" s="82">
        <v>87300722</v>
      </c>
      <c r="I3" s="82" t="s">
        <v>143</v>
      </c>
      <c r="J3" s="82" t="s">
        <v>152</v>
      </c>
      <c r="K3" s="82" t="s">
        <v>153</v>
      </c>
      <c r="L3" s="82" t="s">
        <v>154</v>
      </c>
      <c r="M3" t="s">
        <v>155</v>
      </c>
      <c r="N3" t="s">
        <v>148</v>
      </c>
      <c r="O3">
        <v>665.2</v>
      </c>
      <c r="P3">
        <v>1250</v>
      </c>
      <c r="Q3">
        <v>3.32</v>
      </c>
      <c r="R3">
        <v>332</v>
      </c>
      <c r="V3" t="s">
        <v>149</v>
      </c>
      <c r="W3" t="s">
        <v>150</v>
      </c>
    </row>
    <row r="4" spans="1:23" x14ac:dyDescent="0.25">
      <c r="A4" s="80" t="s">
        <v>156</v>
      </c>
      <c r="B4" s="83">
        <v>2</v>
      </c>
      <c r="C4" s="81">
        <v>5000</v>
      </c>
      <c r="D4" s="84">
        <v>4999.1000000000004</v>
      </c>
      <c r="E4" s="81">
        <v>14999</v>
      </c>
      <c r="H4" s="82" t="s">
        <v>42</v>
      </c>
      <c r="I4" s="82" t="s">
        <v>157</v>
      </c>
      <c r="J4" s="82" t="s">
        <v>158</v>
      </c>
      <c r="K4" s="82" t="s">
        <v>159</v>
      </c>
      <c r="L4" s="82" t="s">
        <v>154</v>
      </c>
      <c r="M4" t="s">
        <v>160</v>
      </c>
      <c r="N4" t="s">
        <v>161</v>
      </c>
      <c r="O4">
        <v>81.48</v>
      </c>
      <c r="P4">
        <v>100</v>
      </c>
      <c r="R4">
        <v>0</v>
      </c>
      <c r="V4" t="s">
        <v>162</v>
      </c>
      <c r="W4" t="s">
        <v>163</v>
      </c>
    </row>
    <row r="5" spans="1:23" x14ac:dyDescent="0.25">
      <c r="A5" s="80" t="s">
        <v>164</v>
      </c>
      <c r="B5" s="83">
        <v>3</v>
      </c>
      <c r="C5" s="81">
        <v>15000</v>
      </c>
      <c r="D5" s="84">
        <v>14999.1</v>
      </c>
      <c r="E5" s="81">
        <v>29999</v>
      </c>
      <c r="H5" s="82" t="s">
        <v>123</v>
      </c>
      <c r="I5" s="82" t="s">
        <v>165</v>
      </c>
      <c r="J5" s="82" t="s">
        <v>166</v>
      </c>
      <c r="K5" s="82" t="s">
        <v>167</v>
      </c>
      <c r="L5" s="82" t="s">
        <v>168</v>
      </c>
      <c r="M5" t="s">
        <v>169</v>
      </c>
      <c r="N5" t="s">
        <v>148</v>
      </c>
      <c r="O5">
        <v>114</v>
      </c>
      <c r="P5">
        <v>150</v>
      </c>
      <c r="R5">
        <v>0</v>
      </c>
      <c r="S5">
        <v>11</v>
      </c>
      <c r="V5" t="s">
        <v>149</v>
      </c>
      <c r="W5" t="s">
        <v>170</v>
      </c>
    </row>
    <row r="6" spans="1:23" x14ac:dyDescent="0.25">
      <c r="A6" s="80" t="s">
        <v>171</v>
      </c>
      <c r="B6" s="83">
        <v>4</v>
      </c>
      <c r="C6" s="81">
        <v>30000</v>
      </c>
      <c r="D6" s="84">
        <v>29999</v>
      </c>
      <c r="E6" s="81">
        <v>59999</v>
      </c>
      <c r="H6" s="82" t="s">
        <v>44</v>
      </c>
      <c r="I6" s="82" t="s">
        <v>172</v>
      </c>
      <c r="J6" s="82" t="s">
        <v>152</v>
      </c>
      <c r="K6" s="82" t="s">
        <v>173</v>
      </c>
      <c r="L6" s="82" t="s">
        <v>154</v>
      </c>
      <c r="M6" t="s">
        <v>174</v>
      </c>
      <c r="N6" t="s">
        <v>175</v>
      </c>
      <c r="O6">
        <v>102</v>
      </c>
      <c r="P6">
        <v>150</v>
      </c>
      <c r="R6">
        <v>0</v>
      </c>
      <c r="S6" s="85">
        <v>10.199999999999999</v>
      </c>
      <c r="T6" s="85"/>
      <c r="U6" s="85"/>
      <c r="V6" t="s">
        <v>162</v>
      </c>
      <c r="W6" t="s">
        <v>163</v>
      </c>
    </row>
    <row r="7" spans="1:23" x14ac:dyDescent="0.25">
      <c r="A7" s="80" t="s">
        <v>176</v>
      </c>
      <c r="B7" s="83">
        <v>5</v>
      </c>
      <c r="C7" s="81">
        <v>60000</v>
      </c>
      <c r="D7" s="84">
        <v>59999</v>
      </c>
      <c r="E7" s="81">
        <v>119999</v>
      </c>
      <c r="H7" s="82">
        <v>11008495</v>
      </c>
      <c r="I7" s="82" t="s">
        <v>177</v>
      </c>
      <c r="J7" s="82" t="s">
        <v>152</v>
      </c>
      <c r="K7" s="82" t="s">
        <v>153</v>
      </c>
      <c r="L7" s="82" t="s">
        <v>154</v>
      </c>
      <c r="M7" t="s">
        <v>178</v>
      </c>
      <c r="N7" t="s">
        <v>179</v>
      </c>
      <c r="O7">
        <v>190.55</v>
      </c>
      <c r="P7">
        <v>250</v>
      </c>
      <c r="R7">
        <v>0</v>
      </c>
      <c r="V7" t="s">
        <v>45</v>
      </c>
      <c r="W7" t="s">
        <v>149</v>
      </c>
    </row>
    <row r="8" spans="1:23" x14ac:dyDescent="0.25">
      <c r="A8" s="80" t="s">
        <v>180</v>
      </c>
      <c r="B8" s="83">
        <v>6</v>
      </c>
      <c r="C8" s="81">
        <v>120000</v>
      </c>
      <c r="D8" s="84">
        <v>119999</v>
      </c>
      <c r="E8" s="81" t="s">
        <v>181</v>
      </c>
      <c r="H8" s="82">
        <v>11008344</v>
      </c>
      <c r="I8" s="82" t="s">
        <v>177</v>
      </c>
      <c r="J8" s="82" t="s">
        <v>182</v>
      </c>
      <c r="K8" s="82" t="s">
        <v>182</v>
      </c>
      <c r="L8" s="82" t="s">
        <v>183</v>
      </c>
      <c r="M8" t="s">
        <v>184</v>
      </c>
      <c r="N8" t="s">
        <v>179</v>
      </c>
      <c r="O8">
        <v>921.85</v>
      </c>
      <c r="P8">
        <v>1250</v>
      </c>
      <c r="R8">
        <v>0</v>
      </c>
      <c r="V8" t="s">
        <v>45</v>
      </c>
      <c r="W8" t="s">
        <v>149</v>
      </c>
    </row>
    <row r="9" spans="1:23" x14ac:dyDescent="0.25">
      <c r="A9" s="80"/>
      <c r="H9" s="82">
        <v>11008351</v>
      </c>
      <c r="I9" s="82" t="s">
        <v>185</v>
      </c>
      <c r="J9" s="82" t="s">
        <v>186</v>
      </c>
      <c r="K9" s="82" t="s">
        <v>187</v>
      </c>
      <c r="L9" s="82" t="s">
        <v>188</v>
      </c>
      <c r="M9" t="s">
        <v>189</v>
      </c>
      <c r="N9" t="s">
        <v>148</v>
      </c>
      <c r="O9">
        <v>139.05000000000001</v>
      </c>
      <c r="P9">
        <v>150</v>
      </c>
      <c r="Q9">
        <v>0.22999999999999998</v>
      </c>
      <c r="R9">
        <v>23</v>
      </c>
      <c r="V9" t="s">
        <v>149</v>
      </c>
      <c r="W9" t="s">
        <v>150</v>
      </c>
    </row>
    <row r="10" spans="1:23" x14ac:dyDescent="0.25">
      <c r="H10" s="82" t="s">
        <v>124</v>
      </c>
      <c r="I10" s="82" t="s">
        <v>190</v>
      </c>
      <c r="J10" s="82" t="s">
        <v>191</v>
      </c>
      <c r="K10" s="82" t="s">
        <v>192</v>
      </c>
      <c r="L10" s="82" t="s">
        <v>193</v>
      </c>
      <c r="M10" t="s">
        <v>194</v>
      </c>
      <c r="N10" t="s">
        <v>195</v>
      </c>
      <c r="O10">
        <v>250</v>
      </c>
      <c r="P10">
        <v>500</v>
      </c>
      <c r="R10">
        <v>0</v>
      </c>
      <c r="V10" t="s">
        <v>149</v>
      </c>
      <c r="W10" t="s">
        <v>170</v>
      </c>
    </row>
    <row r="11" spans="1:23" x14ac:dyDescent="0.25">
      <c r="H11" s="82">
        <v>11008370</v>
      </c>
      <c r="I11" s="82" t="s">
        <v>196</v>
      </c>
      <c r="J11" s="82" t="s">
        <v>197</v>
      </c>
      <c r="K11" s="82" t="s">
        <v>198</v>
      </c>
      <c r="L11" s="82" t="s">
        <v>188</v>
      </c>
      <c r="M11" t="s">
        <v>199</v>
      </c>
      <c r="N11" t="s">
        <v>179</v>
      </c>
      <c r="O11">
        <v>21.22</v>
      </c>
      <c r="P11">
        <v>25</v>
      </c>
      <c r="Q11">
        <v>0.42</v>
      </c>
      <c r="R11">
        <v>42</v>
      </c>
      <c r="S11">
        <v>1.06</v>
      </c>
      <c r="T11">
        <v>1.08</v>
      </c>
      <c r="U11">
        <v>0.22</v>
      </c>
      <c r="V11" t="s">
        <v>46</v>
      </c>
      <c r="W11" t="s">
        <v>149</v>
      </c>
    </row>
    <row r="12" spans="1:23" x14ac:dyDescent="0.25">
      <c r="H12" s="82" t="s">
        <v>109</v>
      </c>
      <c r="I12" s="82" t="s">
        <v>200</v>
      </c>
      <c r="J12" s="82" t="s">
        <v>201</v>
      </c>
      <c r="K12" s="82" t="s">
        <v>202</v>
      </c>
      <c r="L12" s="82" t="s">
        <v>193</v>
      </c>
      <c r="M12" t="s">
        <v>203</v>
      </c>
      <c r="N12" t="s">
        <v>195</v>
      </c>
      <c r="O12">
        <v>158.08000000000001</v>
      </c>
      <c r="P12">
        <v>250</v>
      </c>
      <c r="R12">
        <v>0</v>
      </c>
      <c r="V12" t="s">
        <v>149</v>
      </c>
      <c r="W12" t="s">
        <v>150</v>
      </c>
    </row>
    <row r="13" spans="1:23" x14ac:dyDescent="0.25">
      <c r="H13" s="82" t="s">
        <v>108</v>
      </c>
      <c r="I13" s="82" t="s">
        <v>204</v>
      </c>
      <c r="J13" s="82" t="s">
        <v>201</v>
      </c>
      <c r="K13" s="82" t="s">
        <v>202</v>
      </c>
      <c r="L13" s="82" t="s">
        <v>193</v>
      </c>
      <c r="M13" t="s">
        <v>205</v>
      </c>
      <c r="N13" t="s">
        <v>195</v>
      </c>
      <c r="O13">
        <v>131.19999999999999</v>
      </c>
      <c r="P13">
        <v>150</v>
      </c>
      <c r="Q13">
        <v>0.32</v>
      </c>
      <c r="R13">
        <v>32</v>
      </c>
      <c r="S13">
        <v>7</v>
      </c>
      <c r="V13" t="s">
        <v>149</v>
      </c>
      <c r="W13" t="s">
        <v>150</v>
      </c>
    </row>
    <row r="14" spans="1:23" x14ac:dyDescent="0.25">
      <c r="H14" s="82">
        <v>87309096</v>
      </c>
      <c r="I14" s="82" t="s">
        <v>204</v>
      </c>
      <c r="J14" s="82" t="s">
        <v>206</v>
      </c>
      <c r="K14" s="82" t="s">
        <v>207</v>
      </c>
      <c r="L14" s="82" t="s">
        <v>168</v>
      </c>
      <c r="M14" t="s">
        <v>208</v>
      </c>
      <c r="N14" t="s">
        <v>148</v>
      </c>
      <c r="O14">
        <v>7.78</v>
      </c>
      <c r="P14">
        <v>10</v>
      </c>
      <c r="R14">
        <v>0</v>
      </c>
      <c r="S14">
        <v>1</v>
      </c>
      <c r="V14" t="s">
        <v>149</v>
      </c>
      <c r="W14" t="s">
        <v>150</v>
      </c>
    </row>
    <row r="15" spans="1:23" x14ac:dyDescent="0.25">
      <c r="H15" s="82" t="s">
        <v>125</v>
      </c>
      <c r="I15" s="82" t="s">
        <v>209</v>
      </c>
      <c r="J15" s="82" t="s">
        <v>210</v>
      </c>
      <c r="K15" s="82" t="s">
        <v>211</v>
      </c>
      <c r="L15" s="82" t="s">
        <v>154</v>
      </c>
      <c r="M15" t="s">
        <v>212</v>
      </c>
      <c r="N15" t="s">
        <v>148</v>
      </c>
      <c r="O15">
        <v>585.53</v>
      </c>
      <c r="P15">
        <v>1250</v>
      </c>
      <c r="R15">
        <v>0</v>
      </c>
      <c r="V15" t="s">
        <v>149</v>
      </c>
      <c r="W15" t="s">
        <v>170</v>
      </c>
    </row>
    <row r="16" spans="1:23" x14ac:dyDescent="0.25">
      <c r="H16" s="82" t="s">
        <v>49</v>
      </c>
      <c r="I16" s="82" t="s">
        <v>213</v>
      </c>
      <c r="J16" s="82" t="s">
        <v>214</v>
      </c>
      <c r="K16" s="82" t="s">
        <v>215</v>
      </c>
      <c r="L16" s="82" t="s">
        <v>216</v>
      </c>
      <c r="M16" t="s">
        <v>217</v>
      </c>
      <c r="N16" t="s">
        <v>179</v>
      </c>
      <c r="O16">
        <v>17.079999999999998</v>
      </c>
      <c r="P16">
        <v>25</v>
      </c>
      <c r="R16">
        <v>0</v>
      </c>
      <c r="T16">
        <v>0.87</v>
      </c>
      <c r="U16">
        <v>0.17</v>
      </c>
      <c r="V16" t="s">
        <v>48</v>
      </c>
      <c r="W16" t="s">
        <v>149</v>
      </c>
    </row>
    <row r="17" spans="8:23" x14ac:dyDescent="0.25">
      <c r="H17" s="82" t="s">
        <v>47</v>
      </c>
      <c r="I17" s="82" t="s">
        <v>213</v>
      </c>
      <c r="J17" s="82" t="s">
        <v>218</v>
      </c>
      <c r="K17" s="82" t="s">
        <v>219</v>
      </c>
      <c r="L17" s="82" t="s">
        <v>154</v>
      </c>
      <c r="M17" t="s">
        <v>220</v>
      </c>
      <c r="N17" t="s">
        <v>179</v>
      </c>
      <c r="O17">
        <v>70.760000000000005</v>
      </c>
      <c r="P17">
        <v>75</v>
      </c>
      <c r="R17">
        <v>0</v>
      </c>
      <c r="V17" t="s">
        <v>48</v>
      </c>
      <c r="W17" t="s">
        <v>149</v>
      </c>
    </row>
    <row r="18" spans="8:23" x14ac:dyDescent="0.25">
      <c r="H18" s="82" t="s">
        <v>50</v>
      </c>
      <c r="I18" s="82" t="s">
        <v>221</v>
      </c>
      <c r="J18" s="82" t="s">
        <v>222</v>
      </c>
      <c r="K18" s="82" t="s">
        <v>223</v>
      </c>
      <c r="L18" s="82" t="s">
        <v>224</v>
      </c>
      <c r="M18" t="s">
        <v>225</v>
      </c>
      <c r="N18" t="s">
        <v>226</v>
      </c>
      <c r="O18">
        <v>33.369999999999997</v>
      </c>
      <c r="P18">
        <v>50</v>
      </c>
      <c r="Q18">
        <v>0.65</v>
      </c>
      <c r="R18">
        <v>65</v>
      </c>
      <c r="S18">
        <v>1.67</v>
      </c>
      <c r="T18">
        <v>1.7</v>
      </c>
      <c r="U18">
        <v>0.34</v>
      </c>
      <c r="V18" t="s">
        <v>227</v>
      </c>
      <c r="W18" t="s">
        <v>163</v>
      </c>
    </row>
    <row r="19" spans="8:23" x14ac:dyDescent="0.25">
      <c r="H19" s="82">
        <v>11008506</v>
      </c>
      <c r="I19" s="82" t="s">
        <v>228</v>
      </c>
      <c r="J19" s="82" t="s">
        <v>197</v>
      </c>
      <c r="K19" s="82" t="s">
        <v>198</v>
      </c>
      <c r="L19" s="82" t="s">
        <v>188</v>
      </c>
      <c r="M19" t="s">
        <v>229</v>
      </c>
      <c r="N19" t="s">
        <v>179</v>
      </c>
      <c r="O19">
        <v>14.73</v>
      </c>
      <c r="P19">
        <v>10</v>
      </c>
      <c r="R19">
        <v>0</v>
      </c>
      <c r="V19" t="s">
        <v>45</v>
      </c>
      <c r="W19" t="s">
        <v>149</v>
      </c>
    </row>
    <row r="20" spans="8:23" x14ac:dyDescent="0.25">
      <c r="H20" s="82">
        <v>11008533</v>
      </c>
      <c r="I20" s="82" t="s">
        <v>230</v>
      </c>
      <c r="J20" s="82" t="s">
        <v>231</v>
      </c>
      <c r="K20" s="82" t="s">
        <v>232</v>
      </c>
      <c r="L20" s="82" t="s">
        <v>188</v>
      </c>
      <c r="M20" t="s">
        <v>233</v>
      </c>
      <c r="N20" t="s">
        <v>179</v>
      </c>
      <c r="O20">
        <v>12.62</v>
      </c>
      <c r="P20">
        <v>10</v>
      </c>
      <c r="R20">
        <v>0</v>
      </c>
      <c r="T20">
        <v>1.29</v>
      </c>
      <c r="U20">
        <v>0.13</v>
      </c>
      <c r="V20" t="s">
        <v>46</v>
      </c>
      <c r="W20" t="s">
        <v>149</v>
      </c>
    </row>
    <row r="21" spans="8:23" x14ac:dyDescent="0.25">
      <c r="H21" s="82">
        <v>11008409</v>
      </c>
      <c r="I21" s="82" t="s">
        <v>234</v>
      </c>
      <c r="J21" s="82" t="s">
        <v>201</v>
      </c>
      <c r="K21" s="82" t="s">
        <v>202</v>
      </c>
      <c r="L21" s="82" t="s">
        <v>193</v>
      </c>
      <c r="M21" t="s">
        <v>235</v>
      </c>
      <c r="N21" t="s">
        <v>195</v>
      </c>
      <c r="O21">
        <v>94.8</v>
      </c>
      <c r="P21">
        <v>100</v>
      </c>
      <c r="R21">
        <v>0</v>
      </c>
      <c r="S21">
        <v>9.5</v>
      </c>
      <c r="V21" t="s">
        <v>149</v>
      </c>
      <c r="W21" t="s">
        <v>150</v>
      </c>
    </row>
    <row r="22" spans="8:23" x14ac:dyDescent="0.25">
      <c r="H22" s="82">
        <v>11008589</v>
      </c>
      <c r="I22" s="82" t="s">
        <v>234</v>
      </c>
      <c r="J22" s="82" t="s">
        <v>236</v>
      </c>
      <c r="K22" s="82" t="s">
        <v>237</v>
      </c>
      <c r="L22" s="82" t="s">
        <v>154</v>
      </c>
      <c r="M22" t="s">
        <v>238</v>
      </c>
      <c r="N22" t="s">
        <v>195</v>
      </c>
      <c r="O22">
        <v>504.8</v>
      </c>
      <c r="P22">
        <v>1250</v>
      </c>
      <c r="Q22">
        <v>2.52</v>
      </c>
      <c r="R22">
        <v>252</v>
      </c>
      <c r="V22" t="s">
        <v>149</v>
      </c>
      <c r="W22" t="s">
        <v>150</v>
      </c>
    </row>
    <row r="23" spans="8:23" x14ac:dyDescent="0.25">
      <c r="H23" t="s">
        <v>110</v>
      </c>
      <c r="I23" s="82" t="s">
        <v>239</v>
      </c>
      <c r="J23" s="82" t="s">
        <v>240</v>
      </c>
      <c r="K23" s="82" t="s">
        <v>241</v>
      </c>
      <c r="L23" s="82" t="s">
        <v>188</v>
      </c>
      <c r="M23" t="s">
        <v>242</v>
      </c>
      <c r="N23" t="s">
        <v>148</v>
      </c>
      <c r="O23">
        <v>66.790000000000006</v>
      </c>
      <c r="P23">
        <v>75</v>
      </c>
      <c r="R23">
        <v>0</v>
      </c>
      <c r="V23" t="s">
        <v>149</v>
      </c>
      <c r="W23" t="s">
        <v>150</v>
      </c>
    </row>
    <row r="24" spans="8:23" x14ac:dyDescent="0.25">
      <c r="H24" s="82">
        <v>11008474</v>
      </c>
      <c r="I24" s="82" t="s">
        <v>243</v>
      </c>
      <c r="J24" s="82" t="s">
        <v>144</v>
      </c>
      <c r="K24" s="82" t="s">
        <v>244</v>
      </c>
      <c r="L24" s="82" t="s">
        <v>193</v>
      </c>
      <c r="M24" t="s">
        <v>245</v>
      </c>
      <c r="N24" t="s">
        <v>148</v>
      </c>
      <c r="O24">
        <v>155.55000000000001</v>
      </c>
      <c r="P24">
        <v>250</v>
      </c>
      <c r="R24">
        <v>0</v>
      </c>
      <c r="V24" t="s">
        <v>149</v>
      </c>
      <c r="W24" t="s">
        <v>150</v>
      </c>
    </row>
    <row r="25" spans="8:23" x14ac:dyDescent="0.25">
      <c r="H25" s="82">
        <v>11008475</v>
      </c>
      <c r="I25" s="82" t="s">
        <v>246</v>
      </c>
      <c r="J25" s="82" t="s">
        <v>240</v>
      </c>
      <c r="K25" s="82" t="s">
        <v>241</v>
      </c>
      <c r="L25" s="82" t="s">
        <v>188</v>
      </c>
      <c r="M25" t="s">
        <v>247</v>
      </c>
      <c r="N25" t="s">
        <v>148</v>
      </c>
      <c r="O25">
        <v>66.790000000000006</v>
      </c>
      <c r="P25">
        <v>75</v>
      </c>
      <c r="R25">
        <v>0</v>
      </c>
      <c r="V25" t="s">
        <v>149</v>
      </c>
      <c r="W25" t="s">
        <v>150</v>
      </c>
    </row>
    <row r="26" spans="8:23" x14ac:dyDescent="0.25">
      <c r="H26" s="82">
        <v>11008336</v>
      </c>
      <c r="I26" s="82" t="s">
        <v>246</v>
      </c>
      <c r="J26" s="82" t="s">
        <v>248</v>
      </c>
      <c r="K26" s="82" t="s">
        <v>249</v>
      </c>
      <c r="L26" s="82" t="s">
        <v>154</v>
      </c>
      <c r="M26" t="s">
        <v>250</v>
      </c>
      <c r="N26" t="s">
        <v>148</v>
      </c>
      <c r="O26">
        <v>296.94</v>
      </c>
      <c r="P26">
        <v>500</v>
      </c>
      <c r="Q26">
        <v>1.48</v>
      </c>
      <c r="R26">
        <v>148</v>
      </c>
      <c r="V26" t="s">
        <v>149</v>
      </c>
      <c r="W26" t="s">
        <v>150</v>
      </c>
    </row>
    <row r="27" spans="8:23" x14ac:dyDescent="0.25">
      <c r="H27" s="82">
        <v>11008439</v>
      </c>
      <c r="I27" s="82" t="s">
        <v>251</v>
      </c>
      <c r="J27" s="82" t="s">
        <v>252</v>
      </c>
      <c r="K27" s="82" t="s">
        <v>253</v>
      </c>
      <c r="L27" s="82" t="s">
        <v>154</v>
      </c>
      <c r="M27" t="s">
        <v>254</v>
      </c>
      <c r="N27" t="s">
        <v>179</v>
      </c>
      <c r="O27">
        <v>94.4</v>
      </c>
      <c r="P27">
        <v>100</v>
      </c>
      <c r="R27">
        <v>0</v>
      </c>
      <c r="T27">
        <v>4.8099999999999996</v>
      </c>
      <c r="U27">
        <v>0.96</v>
      </c>
      <c r="V27" t="s">
        <v>162</v>
      </c>
      <c r="W27" t="s">
        <v>149</v>
      </c>
    </row>
    <row r="28" spans="8:23" x14ac:dyDescent="0.25">
      <c r="H28" s="82" t="s">
        <v>52</v>
      </c>
      <c r="I28" s="82" t="s">
        <v>557</v>
      </c>
      <c r="J28" s="82" t="s">
        <v>261</v>
      </c>
      <c r="K28" s="82"/>
      <c r="L28" s="82">
        <v>1</v>
      </c>
      <c r="M28" s="82" t="s">
        <v>262</v>
      </c>
      <c r="P28">
        <v>75</v>
      </c>
      <c r="S28">
        <v>1</v>
      </c>
    </row>
    <row r="29" spans="8:23" x14ac:dyDescent="0.25">
      <c r="H29" s="82" t="s">
        <v>53</v>
      </c>
      <c r="I29" s="82" t="s">
        <v>558</v>
      </c>
      <c r="J29" s="82" t="s">
        <v>261</v>
      </c>
      <c r="K29" s="82"/>
      <c r="L29" s="82">
        <v>1</v>
      </c>
      <c r="M29" s="82" t="s">
        <v>263</v>
      </c>
      <c r="P29">
        <v>75</v>
      </c>
      <c r="S29">
        <v>2.5</v>
      </c>
    </row>
    <row r="30" spans="8:23" x14ac:dyDescent="0.25">
      <c r="H30" s="82">
        <v>11015390</v>
      </c>
      <c r="I30" s="82" t="s">
        <v>559</v>
      </c>
      <c r="J30" s="82" t="s">
        <v>255</v>
      </c>
      <c r="K30" s="82" t="s">
        <v>256</v>
      </c>
      <c r="L30" s="82" t="s">
        <v>154</v>
      </c>
      <c r="M30" t="s">
        <v>257</v>
      </c>
      <c r="N30" t="s">
        <v>195</v>
      </c>
      <c r="O30">
        <v>630</v>
      </c>
      <c r="P30">
        <v>1250</v>
      </c>
      <c r="Q30">
        <v>3.15</v>
      </c>
      <c r="R30">
        <v>315</v>
      </c>
      <c r="S30">
        <v>30</v>
      </c>
      <c r="V30" t="s">
        <v>149</v>
      </c>
      <c r="W30" t="s">
        <v>163</v>
      </c>
    </row>
    <row r="31" spans="8:23" x14ac:dyDescent="0.25">
      <c r="H31" s="82">
        <v>11015391</v>
      </c>
      <c r="I31" s="82" t="s">
        <v>559</v>
      </c>
      <c r="J31" s="82" t="s">
        <v>258</v>
      </c>
      <c r="K31" s="82" t="s">
        <v>259</v>
      </c>
      <c r="L31" s="82" t="s">
        <v>154</v>
      </c>
      <c r="M31" t="s">
        <v>260</v>
      </c>
      <c r="N31" t="s">
        <v>195</v>
      </c>
      <c r="O31">
        <v>2362.6</v>
      </c>
      <c r="P31">
        <v>2500</v>
      </c>
      <c r="Q31">
        <v>11.81</v>
      </c>
      <c r="R31">
        <v>1181</v>
      </c>
      <c r="S31">
        <v>112</v>
      </c>
      <c r="V31" t="s">
        <v>149</v>
      </c>
      <c r="W31" t="s">
        <v>163</v>
      </c>
    </row>
    <row r="32" spans="8:23" x14ac:dyDescent="0.25">
      <c r="H32" s="82" t="s">
        <v>55</v>
      </c>
      <c r="I32" s="82" t="s">
        <v>264</v>
      </c>
      <c r="J32" s="82" t="s">
        <v>265</v>
      </c>
      <c r="K32" s="82" t="s">
        <v>266</v>
      </c>
      <c r="L32" s="82" t="s">
        <v>267</v>
      </c>
      <c r="M32" t="s">
        <v>268</v>
      </c>
      <c r="N32" t="s">
        <v>148</v>
      </c>
      <c r="O32">
        <v>51.98</v>
      </c>
      <c r="P32">
        <v>75</v>
      </c>
      <c r="R32">
        <v>0</v>
      </c>
      <c r="V32" t="s">
        <v>149</v>
      </c>
      <c r="W32" t="s">
        <v>163</v>
      </c>
    </row>
    <row r="33" spans="8:23" x14ac:dyDescent="0.25">
      <c r="H33" s="82" t="s">
        <v>54</v>
      </c>
      <c r="I33" s="82" t="s">
        <v>269</v>
      </c>
      <c r="J33" s="82" t="s">
        <v>270</v>
      </c>
      <c r="K33" s="82" t="s">
        <v>271</v>
      </c>
      <c r="L33" s="82" t="s">
        <v>272</v>
      </c>
      <c r="M33" t="s">
        <v>273</v>
      </c>
      <c r="N33" t="s">
        <v>148</v>
      </c>
      <c r="O33">
        <v>234.4</v>
      </c>
      <c r="P33">
        <v>250</v>
      </c>
      <c r="R33">
        <v>0</v>
      </c>
      <c r="V33" t="s">
        <v>149</v>
      </c>
      <c r="W33" t="s">
        <v>163</v>
      </c>
    </row>
    <row r="34" spans="8:23" x14ac:dyDescent="0.25">
      <c r="H34" s="82">
        <v>11008464</v>
      </c>
      <c r="I34" s="82" t="s">
        <v>274</v>
      </c>
      <c r="J34" s="82" t="s">
        <v>275</v>
      </c>
      <c r="K34" s="82" t="s">
        <v>276</v>
      </c>
      <c r="L34" s="82" t="s">
        <v>154</v>
      </c>
      <c r="M34" t="s">
        <v>277</v>
      </c>
      <c r="N34" t="s">
        <v>195</v>
      </c>
      <c r="O34">
        <v>444.92</v>
      </c>
      <c r="P34">
        <v>500</v>
      </c>
      <c r="R34">
        <v>0</v>
      </c>
      <c r="V34" t="s">
        <v>149</v>
      </c>
      <c r="W34" t="s">
        <v>150</v>
      </c>
    </row>
    <row r="35" spans="8:23" x14ac:dyDescent="0.25">
      <c r="H35" s="82">
        <v>11015757</v>
      </c>
      <c r="I35" s="82" t="s">
        <v>555</v>
      </c>
      <c r="J35" s="82" t="s">
        <v>278</v>
      </c>
      <c r="K35" s="82" t="s">
        <v>279</v>
      </c>
      <c r="L35" s="82" t="s">
        <v>146</v>
      </c>
      <c r="M35" t="s">
        <v>280</v>
      </c>
      <c r="N35" t="s">
        <v>179</v>
      </c>
      <c r="O35">
        <v>29.45</v>
      </c>
      <c r="P35">
        <v>25</v>
      </c>
      <c r="R35">
        <v>0</v>
      </c>
      <c r="V35" t="s">
        <v>56</v>
      </c>
      <c r="W35" t="s">
        <v>149</v>
      </c>
    </row>
    <row r="36" spans="8:23" x14ac:dyDescent="0.25">
      <c r="H36" s="82">
        <v>11008393</v>
      </c>
      <c r="I36" s="82" t="s">
        <v>281</v>
      </c>
      <c r="J36" s="82" t="s">
        <v>255</v>
      </c>
      <c r="K36" s="82" t="s">
        <v>256</v>
      </c>
      <c r="L36" s="82" t="s">
        <v>154</v>
      </c>
      <c r="M36" t="s">
        <v>282</v>
      </c>
      <c r="N36" t="s">
        <v>195</v>
      </c>
      <c r="O36">
        <v>436.56</v>
      </c>
      <c r="P36">
        <v>500</v>
      </c>
      <c r="R36">
        <v>0</v>
      </c>
      <c r="S36">
        <v>85</v>
      </c>
      <c r="V36" t="s">
        <v>149</v>
      </c>
      <c r="W36" t="s">
        <v>170</v>
      </c>
    </row>
    <row r="37" spans="8:23" x14ac:dyDescent="0.25">
      <c r="H37" s="82">
        <v>11008557</v>
      </c>
      <c r="I37" s="82" t="s">
        <v>281</v>
      </c>
      <c r="J37" s="82" t="s">
        <v>258</v>
      </c>
      <c r="K37" s="82" t="s">
        <v>259</v>
      </c>
      <c r="L37" s="82" t="s">
        <v>154</v>
      </c>
      <c r="M37" t="s">
        <v>283</v>
      </c>
      <c r="N37" t="s">
        <v>195</v>
      </c>
      <c r="O37">
        <v>1580.44</v>
      </c>
      <c r="P37">
        <v>2500</v>
      </c>
      <c r="Q37">
        <v>7.9</v>
      </c>
      <c r="R37">
        <v>790</v>
      </c>
      <c r="V37" t="s">
        <v>149</v>
      </c>
      <c r="W37" t="s">
        <v>170</v>
      </c>
    </row>
    <row r="38" spans="8:23" x14ac:dyDescent="0.25">
      <c r="H38" s="82">
        <v>11009500</v>
      </c>
      <c r="I38" s="82" t="s">
        <v>281</v>
      </c>
      <c r="J38" s="82" t="s">
        <v>284</v>
      </c>
      <c r="K38" s="82" t="s">
        <v>285</v>
      </c>
      <c r="L38" s="82" t="s">
        <v>272</v>
      </c>
      <c r="M38" t="s">
        <v>286</v>
      </c>
      <c r="N38" t="s">
        <v>195</v>
      </c>
      <c r="O38">
        <v>7138.14</v>
      </c>
      <c r="P38">
        <v>7500</v>
      </c>
      <c r="Q38">
        <v>71.38</v>
      </c>
      <c r="R38">
        <v>7138</v>
      </c>
      <c r="V38" t="s">
        <v>149</v>
      </c>
      <c r="W38" t="s">
        <v>170</v>
      </c>
    </row>
    <row r="39" spans="8:23" x14ac:dyDescent="0.25">
      <c r="H39" s="86" t="s">
        <v>57</v>
      </c>
      <c r="I39" s="82" t="s">
        <v>287</v>
      </c>
      <c r="J39" s="82" t="s">
        <v>288</v>
      </c>
      <c r="K39" s="82" t="s">
        <v>289</v>
      </c>
      <c r="L39" s="82" t="s">
        <v>168</v>
      </c>
      <c r="M39" t="s">
        <v>290</v>
      </c>
      <c r="N39" t="s">
        <v>148</v>
      </c>
      <c r="O39">
        <v>261.57</v>
      </c>
      <c r="P39">
        <v>500</v>
      </c>
      <c r="R39">
        <v>0</v>
      </c>
      <c r="V39" t="s">
        <v>149</v>
      </c>
      <c r="W39" t="s">
        <v>163</v>
      </c>
    </row>
    <row r="40" spans="8:23" x14ac:dyDescent="0.25">
      <c r="H40" s="82" t="s">
        <v>62</v>
      </c>
      <c r="I40" s="82" t="s">
        <v>294</v>
      </c>
      <c r="J40" s="82" t="s">
        <v>291</v>
      </c>
      <c r="K40" s="82" t="s">
        <v>292</v>
      </c>
      <c r="L40" s="82" t="s">
        <v>146</v>
      </c>
      <c r="M40" t="s">
        <v>293</v>
      </c>
      <c r="N40" t="s">
        <v>179</v>
      </c>
      <c r="O40">
        <v>315.18</v>
      </c>
      <c r="P40">
        <v>500</v>
      </c>
      <c r="R40">
        <v>0</v>
      </c>
      <c r="V40" t="s">
        <v>60</v>
      </c>
      <c r="W40" t="s">
        <v>149</v>
      </c>
    </row>
    <row r="41" spans="8:23" x14ac:dyDescent="0.25">
      <c r="H41" s="82" t="s">
        <v>58</v>
      </c>
      <c r="I41" s="82" t="s">
        <v>294</v>
      </c>
      <c r="J41" s="82" t="s">
        <v>295</v>
      </c>
      <c r="K41" s="82" t="s">
        <v>296</v>
      </c>
      <c r="L41" s="82" t="s">
        <v>168</v>
      </c>
      <c r="M41" t="s">
        <v>297</v>
      </c>
      <c r="N41" t="s">
        <v>226</v>
      </c>
      <c r="O41">
        <v>68.34</v>
      </c>
      <c r="P41">
        <v>75</v>
      </c>
      <c r="Q41">
        <v>1.36</v>
      </c>
      <c r="R41">
        <v>136</v>
      </c>
      <c r="T41">
        <v>3.49</v>
      </c>
      <c r="U41">
        <v>0.7</v>
      </c>
      <c r="V41" t="s">
        <v>60</v>
      </c>
      <c r="W41" t="s">
        <v>163</v>
      </c>
    </row>
    <row r="42" spans="8:23" x14ac:dyDescent="0.25">
      <c r="H42" s="82" t="s">
        <v>61</v>
      </c>
      <c r="I42" s="82" t="s">
        <v>294</v>
      </c>
      <c r="J42" s="82" t="s">
        <v>288</v>
      </c>
      <c r="K42" s="82" t="s">
        <v>289</v>
      </c>
      <c r="L42" s="82" t="s">
        <v>168</v>
      </c>
      <c r="M42" t="s">
        <v>298</v>
      </c>
      <c r="N42" t="s">
        <v>226</v>
      </c>
      <c r="O42">
        <v>12.63</v>
      </c>
      <c r="P42">
        <v>10</v>
      </c>
      <c r="R42">
        <v>0</v>
      </c>
      <c r="V42" t="s">
        <v>60</v>
      </c>
      <c r="W42" t="s">
        <v>163</v>
      </c>
    </row>
    <row r="43" spans="8:23" x14ac:dyDescent="0.25">
      <c r="H43" s="82" t="s">
        <v>63</v>
      </c>
      <c r="I43" s="82" t="s">
        <v>299</v>
      </c>
      <c r="J43" s="82" t="s">
        <v>300</v>
      </c>
      <c r="K43" s="82" t="s">
        <v>301</v>
      </c>
      <c r="L43" s="82" t="s">
        <v>154</v>
      </c>
      <c r="M43" t="s">
        <v>302</v>
      </c>
      <c r="N43" t="s">
        <v>179</v>
      </c>
      <c r="O43">
        <v>30.58</v>
      </c>
      <c r="P43">
        <v>50</v>
      </c>
      <c r="R43">
        <v>0</v>
      </c>
      <c r="V43" t="s">
        <v>60</v>
      </c>
      <c r="W43" t="s">
        <v>149</v>
      </c>
    </row>
    <row r="44" spans="8:23" x14ac:dyDescent="0.25">
      <c r="H44" s="82" t="s">
        <v>64</v>
      </c>
      <c r="I44" s="82" t="s">
        <v>303</v>
      </c>
      <c r="J44" s="82" t="s">
        <v>304</v>
      </c>
      <c r="K44" s="82" t="s">
        <v>305</v>
      </c>
      <c r="L44" s="82" t="s">
        <v>188</v>
      </c>
      <c r="M44" t="s">
        <v>306</v>
      </c>
      <c r="N44" t="s">
        <v>179</v>
      </c>
      <c r="O44">
        <v>9.56</v>
      </c>
      <c r="P44">
        <v>10</v>
      </c>
      <c r="Q44">
        <v>0.18999999999999997</v>
      </c>
      <c r="R44">
        <v>18.999999999999996</v>
      </c>
      <c r="T44">
        <v>0.49</v>
      </c>
      <c r="U44">
        <v>0.1</v>
      </c>
      <c r="V44" t="s">
        <v>56</v>
      </c>
      <c r="W44" t="s">
        <v>149</v>
      </c>
    </row>
    <row r="45" spans="8:23" x14ac:dyDescent="0.25">
      <c r="H45" s="82" t="s">
        <v>65</v>
      </c>
      <c r="I45" s="82" t="s">
        <v>307</v>
      </c>
      <c r="J45" s="82" t="s">
        <v>308</v>
      </c>
      <c r="K45" s="82" t="s">
        <v>309</v>
      </c>
      <c r="L45" s="82" t="s">
        <v>183</v>
      </c>
      <c r="M45" t="s">
        <v>310</v>
      </c>
      <c r="N45" t="s">
        <v>179</v>
      </c>
      <c r="O45">
        <v>28.5</v>
      </c>
      <c r="P45">
        <v>25</v>
      </c>
      <c r="Q45">
        <v>0.57000000000000006</v>
      </c>
      <c r="R45">
        <v>57.000000000000007</v>
      </c>
      <c r="V45" t="s">
        <v>56</v>
      </c>
      <c r="W45" t="s">
        <v>149</v>
      </c>
    </row>
    <row r="46" spans="8:23" x14ac:dyDescent="0.25">
      <c r="H46" s="82" t="s">
        <v>66</v>
      </c>
      <c r="I46" s="82" t="s">
        <v>311</v>
      </c>
      <c r="J46" s="82" t="s">
        <v>312</v>
      </c>
      <c r="K46" s="82" t="s">
        <v>313</v>
      </c>
      <c r="L46" s="82" t="s">
        <v>154</v>
      </c>
      <c r="M46" t="s">
        <v>314</v>
      </c>
      <c r="N46" t="s">
        <v>179</v>
      </c>
      <c r="O46">
        <v>56.55</v>
      </c>
      <c r="P46">
        <v>75</v>
      </c>
      <c r="R46">
        <v>0</v>
      </c>
      <c r="V46" t="s">
        <v>56</v>
      </c>
      <c r="W46" t="s">
        <v>149</v>
      </c>
    </row>
    <row r="47" spans="8:23" x14ac:dyDescent="0.25">
      <c r="H47" s="82" t="s">
        <v>67</v>
      </c>
      <c r="I47" s="82" t="s">
        <v>315</v>
      </c>
      <c r="J47" s="82" t="s">
        <v>316</v>
      </c>
      <c r="K47" s="82" t="s">
        <v>317</v>
      </c>
      <c r="L47" s="82" t="s">
        <v>183</v>
      </c>
      <c r="M47" t="s">
        <v>318</v>
      </c>
      <c r="N47" t="s">
        <v>179</v>
      </c>
      <c r="O47">
        <v>30.67</v>
      </c>
      <c r="P47">
        <v>50</v>
      </c>
      <c r="Q47">
        <v>0.61</v>
      </c>
      <c r="R47">
        <v>61</v>
      </c>
      <c r="S47">
        <v>1.53</v>
      </c>
      <c r="V47" t="s">
        <v>60</v>
      </c>
      <c r="W47" t="s">
        <v>149</v>
      </c>
    </row>
    <row r="48" spans="8:23" x14ac:dyDescent="0.25">
      <c r="H48" s="82" t="s">
        <v>70</v>
      </c>
      <c r="I48" s="82" t="s">
        <v>319</v>
      </c>
      <c r="J48" s="82" t="s">
        <v>320</v>
      </c>
      <c r="K48" s="82" t="s">
        <v>321</v>
      </c>
      <c r="L48" s="82" t="s">
        <v>322</v>
      </c>
      <c r="M48" t="s">
        <v>323</v>
      </c>
      <c r="N48" t="s">
        <v>179</v>
      </c>
      <c r="O48">
        <v>7.15</v>
      </c>
      <c r="P48">
        <v>10</v>
      </c>
      <c r="R48">
        <v>0</v>
      </c>
      <c r="V48" t="s">
        <v>69</v>
      </c>
      <c r="W48" t="s">
        <v>149</v>
      </c>
    </row>
    <row r="49" spans="8:23" x14ac:dyDescent="0.25">
      <c r="H49" s="82" t="s">
        <v>68</v>
      </c>
      <c r="I49" s="82" t="s">
        <v>319</v>
      </c>
      <c r="J49" s="82" t="s">
        <v>324</v>
      </c>
      <c r="K49" s="82" t="s">
        <v>325</v>
      </c>
      <c r="L49" s="82" t="s">
        <v>168</v>
      </c>
      <c r="M49" t="s">
        <v>326</v>
      </c>
      <c r="N49" t="s">
        <v>179</v>
      </c>
      <c r="O49">
        <v>51.78</v>
      </c>
      <c r="P49">
        <v>75</v>
      </c>
      <c r="R49">
        <v>0</v>
      </c>
      <c r="V49" t="s">
        <v>69</v>
      </c>
      <c r="W49" t="s">
        <v>149</v>
      </c>
    </row>
    <row r="50" spans="8:23" x14ac:dyDescent="0.25">
      <c r="H50" s="82" t="s">
        <v>71</v>
      </c>
      <c r="I50" s="82" t="s">
        <v>327</v>
      </c>
      <c r="J50" s="82" t="s">
        <v>328</v>
      </c>
      <c r="K50" s="82" t="s">
        <v>329</v>
      </c>
      <c r="L50" s="82" t="s">
        <v>154</v>
      </c>
      <c r="M50" t="s">
        <v>330</v>
      </c>
      <c r="N50" t="s">
        <v>179</v>
      </c>
      <c r="O50">
        <v>46.9</v>
      </c>
      <c r="P50">
        <v>50</v>
      </c>
      <c r="R50">
        <v>0</v>
      </c>
      <c r="V50" t="s">
        <v>69</v>
      </c>
      <c r="W50" t="s">
        <v>149</v>
      </c>
    </row>
    <row r="51" spans="8:23" x14ac:dyDescent="0.25">
      <c r="H51" s="82">
        <v>80882068</v>
      </c>
      <c r="I51" s="82" t="s">
        <v>331</v>
      </c>
      <c r="J51" s="82" t="s">
        <v>332</v>
      </c>
      <c r="K51" s="82" t="s">
        <v>333</v>
      </c>
      <c r="L51" s="82" t="s">
        <v>183</v>
      </c>
      <c r="M51" t="s">
        <v>334</v>
      </c>
      <c r="N51" t="s">
        <v>179</v>
      </c>
      <c r="O51">
        <v>31.42</v>
      </c>
      <c r="P51">
        <v>50</v>
      </c>
      <c r="Q51">
        <v>0.62</v>
      </c>
      <c r="R51">
        <v>62</v>
      </c>
      <c r="S51">
        <v>3.14</v>
      </c>
      <c r="T51">
        <v>3.21</v>
      </c>
      <c r="U51">
        <v>0.32</v>
      </c>
      <c r="V51" t="s">
        <v>56</v>
      </c>
      <c r="W51" t="s">
        <v>149</v>
      </c>
    </row>
    <row r="52" spans="8:23" x14ac:dyDescent="0.25">
      <c r="H52" s="82" t="s">
        <v>72</v>
      </c>
      <c r="I52" s="82" t="s">
        <v>335</v>
      </c>
      <c r="J52" s="82" t="s">
        <v>336</v>
      </c>
      <c r="K52" s="82" t="s">
        <v>337</v>
      </c>
      <c r="L52" s="82" t="s">
        <v>168</v>
      </c>
      <c r="M52" t="s">
        <v>338</v>
      </c>
      <c r="N52" t="s">
        <v>179</v>
      </c>
      <c r="O52">
        <v>29.77</v>
      </c>
      <c r="P52">
        <v>25</v>
      </c>
      <c r="Q52">
        <v>0.59</v>
      </c>
      <c r="R52">
        <v>59</v>
      </c>
      <c r="T52">
        <v>1.52</v>
      </c>
      <c r="U52">
        <v>0.3</v>
      </c>
      <c r="V52" t="s">
        <v>60</v>
      </c>
      <c r="W52" t="s">
        <v>149</v>
      </c>
    </row>
    <row r="53" spans="8:23" x14ac:dyDescent="0.25">
      <c r="H53" s="82" t="s">
        <v>73</v>
      </c>
      <c r="I53" s="82" t="s">
        <v>339</v>
      </c>
      <c r="J53" s="82" t="s">
        <v>265</v>
      </c>
      <c r="K53" s="82" t="s">
        <v>340</v>
      </c>
      <c r="L53" s="82" t="s">
        <v>341</v>
      </c>
      <c r="M53" t="s">
        <v>342</v>
      </c>
      <c r="N53" t="s">
        <v>148</v>
      </c>
      <c r="O53">
        <v>30.9</v>
      </c>
      <c r="P53">
        <v>50</v>
      </c>
      <c r="R53">
        <v>0</v>
      </c>
      <c r="V53" t="s">
        <v>149</v>
      </c>
      <c r="W53" t="s">
        <v>163</v>
      </c>
    </row>
    <row r="54" spans="8:23" x14ac:dyDescent="0.25">
      <c r="H54" s="82" t="s">
        <v>74</v>
      </c>
      <c r="I54" s="82" t="s">
        <v>343</v>
      </c>
      <c r="J54" s="82" t="s">
        <v>152</v>
      </c>
      <c r="K54" s="82" t="s">
        <v>153</v>
      </c>
      <c r="L54" s="82" t="s">
        <v>154</v>
      </c>
      <c r="M54" t="s">
        <v>344</v>
      </c>
      <c r="N54" t="s">
        <v>148</v>
      </c>
      <c r="O54">
        <v>52.5</v>
      </c>
      <c r="P54">
        <v>75</v>
      </c>
      <c r="R54">
        <v>0</v>
      </c>
      <c r="V54" t="s">
        <v>149</v>
      </c>
      <c r="W54" t="s">
        <v>163</v>
      </c>
    </row>
    <row r="55" spans="8:23" x14ac:dyDescent="0.25">
      <c r="H55" s="82" t="s">
        <v>75</v>
      </c>
      <c r="I55" s="82" t="s">
        <v>345</v>
      </c>
      <c r="J55" s="82" t="s">
        <v>346</v>
      </c>
      <c r="K55" s="82" t="s">
        <v>347</v>
      </c>
      <c r="L55" s="82" t="s">
        <v>154</v>
      </c>
      <c r="M55" t="s">
        <v>348</v>
      </c>
      <c r="N55" t="s">
        <v>148</v>
      </c>
      <c r="O55">
        <v>25.9</v>
      </c>
      <c r="P55">
        <v>25</v>
      </c>
      <c r="R55">
        <v>0</v>
      </c>
      <c r="V55" t="s">
        <v>149</v>
      </c>
      <c r="W55" t="s">
        <v>163</v>
      </c>
    </row>
    <row r="56" spans="8:23" x14ac:dyDescent="0.25">
      <c r="H56" s="82" t="s">
        <v>76</v>
      </c>
      <c r="I56" s="82" t="s">
        <v>349</v>
      </c>
      <c r="J56" s="82" t="s">
        <v>350</v>
      </c>
      <c r="K56" s="82" t="s">
        <v>351</v>
      </c>
      <c r="L56" s="82" t="s">
        <v>272</v>
      </c>
      <c r="M56" t="s">
        <v>352</v>
      </c>
      <c r="N56" t="s">
        <v>179</v>
      </c>
      <c r="O56">
        <v>257.35000000000002</v>
      </c>
      <c r="P56">
        <v>500</v>
      </c>
      <c r="R56">
        <v>0</v>
      </c>
      <c r="V56" t="s">
        <v>45</v>
      </c>
      <c r="W56" t="s">
        <v>149</v>
      </c>
    </row>
    <row r="57" spans="8:23" x14ac:dyDescent="0.25">
      <c r="H57" s="82" t="s">
        <v>79</v>
      </c>
      <c r="I57" s="82" t="s">
        <v>353</v>
      </c>
      <c r="J57" s="82" t="s">
        <v>354</v>
      </c>
      <c r="K57" s="82" t="s">
        <v>355</v>
      </c>
      <c r="L57" s="82" t="s">
        <v>272</v>
      </c>
      <c r="M57" t="s">
        <v>356</v>
      </c>
      <c r="N57" t="s">
        <v>179</v>
      </c>
      <c r="O57">
        <v>189.85</v>
      </c>
      <c r="P57">
        <v>250</v>
      </c>
      <c r="R57">
        <v>0</v>
      </c>
      <c r="V57" t="s">
        <v>45</v>
      </c>
      <c r="W57" t="s">
        <v>149</v>
      </c>
    </row>
    <row r="58" spans="8:23" x14ac:dyDescent="0.25">
      <c r="H58" s="82" t="s">
        <v>78</v>
      </c>
      <c r="I58" s="82" t="s">
        <v>357</v>
      </c>
      <c r="J58" s="82" t="s">
        <v>358</v>
      </c>
      <c r="K58" s="82" t="s">
        <v>359</v>
      </c>
      <c r="L58" s="82" t="s">
        <v>188</v>
      </c>
      <c r="M58" t="s">
        <v>360</v>
      </c>
      <c r="N58" t="s">
        <v>179</v>
      </c>
      <c r="O58">
        <v>13.63</v>
      </c>
      <c r="P58">
        <v>10</v>
      </c>
      <c r="R58">
        <v>0</v>
      </c>
      <c r="V58" t="s">
        <v>45</v>
      </c>
      <c r="W58" t="s">
        <v>149</v>
      </c>
    </row>
    <row r="59" spans="8:23" x14ac:dyDescent="0.25">
      <c r="H59" s="82" t="s">
        <v>80</v>
      </c>
      <c r="I59" s="82" t="s">
        <v>361</v>
      </c>
      <c r="J59" s="82" t="s">
        <v>362</v>
      </c>
      <c r="K59" s="82" t="s">
        <v>363</v>
      </c>
      <c r="L59" s="82" t="s">
        <v>154</v>
      </c>
      <c r="M59" t="s">
        <v>364</v>
      </c>
      <c r="N59" t="s">
        <v>179</v>
      </c>
      <c r="O59">
        <v>237.05</v>
      </c>
      <c r="P59">
        <v>250</v>
      </c>
      <c r="R59">
        <v>0</v>
      </c>
      <c r="V59" t="s">
        <v>45</v>
      </c>
      <c r="W59" t="s">
        <v>149</v>
      </c>
    </row>
    <row r="60" spans="8:23" x14ac:dyDescent="0.25">
      <c r="H60" s="82" t="s">
        <v>77</v>
      </c>
      <c r="I60" s="82" t="s">
        <v>365</v>
      </c>
      <c r="J60" s="82" t="s">
        <v>366</v>
      </c>
      <c r="K60" s="82" t="s">
        <v>367</v>
      </c>
      <c r="L60" s="82" t="s">
        <v>188</v>
      </c>
      <c r="M60" t="s">
        <v>368</v>
      </c>
      <c r="N60" t="s">
        <v>179</v>
      </c>
      <c r="O60">
        <v>53</v>
      </c>
      <c r="P60">
        <v>75</v>
      </c>
      <c r="R60">
        <v>0</v>
      </c>
      <c r="V60" t="s">
        <v>45</v>
      </c>
      <c r="W60" t="s">
        <v>149</v>
      </c>
    </row>
    <row r="61" spans="8:23" x14ac:dyDescent="0.25">
      <c r="H61" s="95">
        <v>11008480</v>
      </c>
      <c r="I61" s="34" t="s">
        <v>570</v>
      </c>
      <c r="J61" s="82" t="s">
        <v>572</v>
      </c>
      <c r="K61" s="82" t="s">
        <v>573</v>
      </c>
      <c r="L61" s="82">
        <v>12</v>
      </c>
      <c r="T61">
        <v>0.79</v>
      </c>
      <c r="U61">
        <v>0.08</v>
      </c>
      <c r="V61" t="s">
        <v>574</v>
      </c>
    </row>
    <row r="62" spans="8:23" x14ac:dyDescent="0.25">
      <c r="H62" s="95">
        <v>11008339</v>
      </c>
      <c r="I62" s="34" t="s">
        <v>571</v>
      </c>
      <c r="J62" s="82" t="s">
        <v>572</v>
      </c>
      <c r="K62" s="82" t="s">
        <v>573</v>
      </c>
      <c r="L62" s="82">
        <v>12</v>
      </c>
      <c r="T62">
        <v>0.79</v>
      </c>
      <c r="U62">
        <v>0.08</v>
      </c>
      <c r="V62" t="s">
        <v>574</v>
      </c>
    </row>
    <row r="63" spans="8:23" x14ac:dyDescent="0.25">
      <c r="H63" s="82">
        <v>11008479</v>
      </c>
      <c r="I63" s="82" t="s">
        <v>369</v>
      </c>
      <c r="J63" s="82" t="s">
        <v>370</v>
      </c>
      <c r="K63" s="82" t="s">
        <v>371</v>
      </c>
      <c r="L63" s="82" t="s">
        <v>188</v>
      </c>
      <c r="M63" t="s">
        <v>372</v>
      </c>
      <c r="N63" t="s">
        <v>179</v>
      </c>
      <c r="O63">
        <v>12.85</v>
      </c>
      <c r="P63">
        <v>10</v>
      </c>
      <c r="R63">
        <v>0</v>
      </c>
      <c r="T63">
        <v>1.31</v>
      </c>
      <c r="U63">
        <v>0.13</v>
      </c>
      <c r="V63" t="s">
        <v>46</v>
      </c>
      <c r="W63" t="s">
        <v>149</v>
      </c>
    </row>
    <row r="64" spans="8:23" x14ac:dyDescent="0.25">
      <c r="H64" s="82">
        <v>11008447</v>
      </c>
      <c r="I64" s="82" t="s">
        <v>373</v>
      </c>
      <c r="J64" s="82" t="s">
        <v>288</v>
      </c>
      <c r="K64" s="82" t="s">
        <v>374</v>
      </c>
      <c r="L64" s="82" t="s">
        <v>375</v>
      </c>
      <c r="M64" t="s">
        <v>376</v>
      </c>
      <c r="N64" t="s">
        <v>148</v>
      </c>
      <c r="O64">
        <v>166.6</v>
      </c>
      <c r="P64">
        <v>250</v>
      </c>
      <c r="R64">
        <v>0</v>
      </c>
      <c r="V64" t="s">
        <v>149</v>
      </c>
      <c r="W64" t="s">
        <v>150</v>
      </c>
    </row>
    <row r="65" spans="8:23" x14ac:dyDescent="0.25">
      <c r="H65" s="82" t="s">
        <v>111</v>
      </c>
      <c r="I65" s="82" t="s">
        <v>377</v>
      </c>
      <c r="J65" s="82" t="s">
        <v>378</v>
      </c>
      <c r="K65" s="82" t="s">
        <v>379</v>
      </c>
      <c r="L65" s="82" t="s">
        <v>154</v>
      </c>
      <c r="M65" t="s">
        <v>380</v>
      </c>
      <c r="N65" t="s">
        <v>195</v>
      </c>
      <c r="O65">
        <v>796.22</v>
      </c>
      <c r="P65">
        <v>1250</v>
      </c>
      <c r="Q65">
        <v>3.98</v>
      </c>
      <c r="R65">
        <v>398</v>
      </c>
      <c r="V65" t="s">
        <v>149</v>
      </c>
      <c r="W65" t="s">
        <v>150</v>
      </c>
    </row>
    <row r="66" spans="8:23" x14ac:dyDescent="0.25">
      <c r="H66" t="s">
        <v>112</v>
      </c>
      <c r="I66" s="82" t="s">
        <v>377</v>
      </c>
      <c r="J66" s="82" t="s">
        <v>381</v>
      </c>
      <c r="K66" s="82" t="s">
        <v>382</v>
      </c>
      <c r="L66" s="82" t="s">
        <v>154</v>
      </c>
      <c r="M66" t="s">
        <v>383</v>
      </c>
      <c r="N66" t="s">
        <v>148</v>
      </c>
      <c r="O66">
        <v>303.11</v>
      </c>
      <c r="P66">
        <v>500</v>
      </c>
      <c r="R66">
        <v>0</v>
      </c>
      <c r="V66" t="s">
        <v>149</v>
      </c>
      <c r="W66" t="s">
        <v>150</v>
      </c>
    </row>
    <row r="67" spans="8:23" x14ac:dyDescent="0.25">
      <c r="H67" s="82">
        <v>11009495</v>
      </c>
      <c r="I67" s="82" t="s">
        <v>384</v>
      </c>
      <c r="J67" s="82" t="s">
        <v>385</v>
      </c>
      <c r="K67" s="82" t="s">
        <v>386</v>
      </c>
      <c r="L67" s="82" t="s">
        <v>193</v>
      </c>
      <c r="M67" t="s">
        <v>387</v>
      </c>
      <c r="N67" t="s">
        <v>388</v>
      </c>
      <c r="O67">
        <v>161.30000000000001</v>
      </c>
      <c r="P67">
        <v>250</v>
      </c>
      <c r="Q67">
        <v>3.22</v>
      </c>
      <c r="R67">
        <v>322</v>
      </c>
      <c r="S67">
        <v>24</v>
      </c>
      <c r="V67" t="s">
        <v>162</v>
      </c>
      <c r="W67" t="s">
        <v>163</v>
      </c>
    </row>
    <row r="68" spans="8:23" x14ac:dyDescent="0.25">
      <c r="H68" s="82">
        <v>11008369</v>
      </c>
      <c r="I68" s="82" t="s">
        <v>389</v>
      </c>
      <c r="J68" s="82" t="s">
        <v>390</v>
      </c>
      <c r="K68" s="82" t="s">
        <v>391</v>
      </c>
      <c r="L68" s="82" t="s">
        <v>154</v>
      </c>
      <c r="M68" t="s">
        <v>392</v>
      </c>
      <c r="N68" t="s">
        <v>148</v>
      </c>
      <c r="O68">
        <v>96.04</v>
      </c>
      <c r="P68">
        <v>100</v>
      </c>
      <c r="R68">
        <v>0</v>
      </c>
      <c r="V68" t="s">
        <v>149</v>
      </c>
      <c r="W68" t="s">
        <v>150</v>
      </c>
    </row>
    <row r="69" spans="8:23" x14ac:dyDescent="0.25">
      <c r="H69" s="82">
        <v>11013862</v>
      </c>
      <c r="I69" s="82" t="s">
        <v>389</v>
      </c>
      <c r="J69" s="82" t="s">
        <v>393</v>
      </c>
      <c r="K69" s="82" t="s">
        <v>285</v>
      </c>
      <c r="L69" s="82" t="s">
        <v>272</v>
      </c>
      <c r="M69" t="s">
        <v>394</v>
      </c>
      <c r="N69" t="s">
        <v>195</v>
      </c>
      <c r="O69">
        <v>257.14999999999998</v>
      </c>
      <c r="P69">
        <v>500</v>
      </c>
      <c r="Q69">
        <v>2.57</v>
      </c>
      <c r="R69">
        <v>257</v>
      </c>
      <c r="V69" t="s">
        <v>149</v>
      </c>
      <c r="W69" t="s">
        <v>150</v>
      </c>
    </row>
    <row r="70" spans="8:23" x14ac:dyDescent="0.25">
      <c r="H70" s="82">
        <v>11008482</v>
      </c>
      <c r="I70" s="82" t="s">
        <v>395</v>
      </c>
      <c r="J70" s="82" t="s">
        <v>396</v>
      </c>
      <c r="K70" s="82" t="s">
        <v>397</v>
      </c>
      <c r="L70" s="82" t="s">
        <v>168</v>
      </c>
      <c r="M70" t="s">
        <v>398</v>
      </c>
      <c r="N70" t="s">
        <v>148</v>
      </c>
      <c r="O70">
        <v>161.5</v>
      </c>
      <c r="P70">
        <v>250</v>
      </c>
      <c r="R70">
        <v>0</v>
      </c>
      <c r="V70" t="s">
        <v>149</v>
      </c>
      <c r="W70" t="s">
        <v>150</v>
      </c>
    </row>
    <row r="71" spans="8:23" x14ac:dyDescent="0.25">
      <c r="H71" s="82">
        <v>11008522</v>
      </c>
      <c r="I71" s="82" t="s">
        <v>395</v>
      </c>
      <c r="J71" s="82" t="s">
        <v>399</v>
      </c>
      <c r="K71" s="82" t="s">
        <v>400</v>
      </c>
      <c r="L71" s="82" t="s">
        <v>154</v>
      </c>
      <c r="M71" t="s">
        <v>401</v>
      </c>
      <c r="N71" t="s">
        <v>195</v>
      </c>
      <c r="O71">
        <v>584.47</v>
      </c>
      <c r="P71">
        <v>1250</v>
      </c>
      <c r="R71">
        <v>0</v>
      </c>
      <c r="V71" t="s">
        <v>149</v>
      </c>
      <c r="W71" t="s">
        <v>150</v>
      </c>
    </row>
    <row r="72" spans="8:23" x14ac:dyDescent="0.25">
      <c r="H72" s="82" t="s">
        <v>113</v>
      </c>
      <c r="I72" s="82" t="s">
        <v>402</v>
      </c>
      <c r="J72" s="82" t="s">
        <v>403</v>
      </c>
      <c r="K72" s="82" t="s">
        <v>404</v>
      </c>
      <c r="L72" s="82" t="s">
        <v>193</v>
      </c>
      <c r="M72" t="s">
        <v>405</v>
      </c>
      <c r="N72" t="s">
        <v>195</v>
      </c>
      <c r="O72">
        <v>325.18</v>
      </c>
      <c r="P72">
        <v>500</v>
      </c>
      <c r="Q72">
        <v>0.81</v>
      </c>
      <c r="R72">
        <v>81</v>
      </c>
      <c r="S72">
        <v>16</v>
      </c>
      <c r="V72" t="s">
        <v>149</v>
      </c>
      <c r="W72" t="s">
        <v>150</v>
      </c>
    </row>
    <row r="73" spans="8:23" x14ac:dyDescent="0.25">
      <c r="H73" s="82" t="s">
        <v>115</v>
      </c>
      <c r="I73" s="82" t="s">
        <v>406</v>
      </c>
      <c r="J73" s="82" t="s">
        <v>407</v>
      </c>
      <c r="K73" s="82" t="s">
        <v>408</v>
      </c>
      <c r="L73" s="82" t="s">
        <v>409</v>
      </c>
      <c r="M73" t="s">
        <v>410</v>
      </c>
      <c r="N73" t="s">
        <v>195</v>
      </c>
      <c r="O73">
        <v>133.11000000000001</v>
      </c>
      <c r="P73">
        <v>150</v>
      </c>
      <c r="R73">
        <v>0</v>
      </c>
      <c r="S73">
        <v>13</v>
      </c>
      <c r="V73" t="s">
        <v>149</v>
      </c>
      <c r="W73" t="s">
        <v>150</v>
      </c>
    </row>
    <row r="74" spans="8:23" x14ac:dyDescent="0.25">
      <c r="H74" s="82" t="s">
        <v>114</v>
      </c>
      <c r="I74" s="82" t="s">
        <v>411</v>
      </c>
      <c r="J74" s="82" t="s">
        <v>275</v>
      </c>
      <c r="K74" s="82" t="s">
        <v>412</v>
      </c>
      <c r="L74" s="82" t="s">
        <v>272</v>
      </c>
      <c r="M74" t="s">
        <v>413</v>
      </c>
      <c r="N74" t="s">
        <v>195</v>
      </c>
      <c r="O74">
        <v>1985.23</v>
      </c>
      <c r="P74">
        <v>2500</v>
      </c>
      <c r="R74">
        <v>0</v>
      </c>
      <c r="S74">
        <v>86</v>
      </c>
      <c r="V74" t="s">
        <v>149</v>
      </c>
      <c r="W74" t="s">
        <v>150</v>
      </c>
    </row>
    <row r="75" spans="8:23" x14ac:dyDescent="0.25">
      <c r="H75" s="82" t="s">
        <v>81</v>
      </c>
      <c r="I75" s="82" t="s">
        <v>414</v>
      </c>
      <c r="J75" s="82" t="s">
        <v>415</v>
      </c>
      <c r="K75" s="82" t="s">
        <v>198</v>
      </c>
      <c r="L75" s="82" t="s">
        <v>188</v>
      </c>
      <c r="M75" t="s">
        <v>416</v>
      </c>
      <c r="N75" t="s">
        <v>161</v>
      </c>
      <c r="O75">
        <v>13.39</v>
      </c>
      <c r="P75">
        <v>10</v>
      </c>
      <c r="Q75">
        <v>0.26</v>
      </c>
      <c r="R75">
        <v>26</v>
      </c>
      <c r="S75">
        <v>1.34</v>
      </c>
      <c r="T75">
        <v>1.64</v>
      </c>
      <c r="U75">
        <v>0.14000000000000001</v>
      </c>
      <c r="V75" t="s">
        <v>162</v>
      </c>
      <c r="W75" t="s">
        <v>163</v>
      </c>
    </row>
    <row r="76" spans="8:23" x14ac:dyDescent="0.25">
      <c r="H76" s="82" t="s">
        <v>83</v>
      </c>
      <c r="I76" s="82" t="s">
        <v>422</v>
      </c>
      <c r="J76" s="82" t="s">
        <v>418</v>
      </c>
      <c r="K76" s="82" t="s">
        <v>419</v>
      </c>
      <c r="L76" s="82" t="s">
        <v>420</v>
      </c>
      <c r="M76" t="s">
        <v>423</v>
      </c>
      <c r="N76" t="s">
        <v>226</v>
      </c>
      <c r="O76">
        <v>50.21</v>
      </c>
      <c r="P76">
        <v>75</v>
      </c>
      <c r="Q76">
        <v>1</v>
      </c>
      <c r="R76">
        <v>100</v>
      </c>
      <c r="T76">
        <v>2.56</v>
      </c>
      <c r="U76">
        <v>0.51</v>
      </c>
      <c r="V76" t="s">
        <v>162</v>
      </c>
      <c r="W76" t="s">
        <v>163</v>
      </c>
    </row>
    <row r="77" spans="8:23" x14ac:dyDescent="0.25">
      <c r="H77" s="82" t="s">
        <v>84</v>
      </c>
      <c r="I77" s="82" t="s">
        <v>422</v>
      </c>
      <c r="J77" s="82" t="s">
        <v>424</v>
      </c>
      <c r="K77" s="82" t="s">
        <v>425</v>
      </c>
      <c r="L77" s="82" t="s">
        <v>426</v>
      </c>
      <c r="M77" t="s">
        <v>427</v>
      </c>
      <c r="N77" t="s">
        <v>161</v>
      </c>
      <c r="O77">
        <v>8101</v>
      </c>
      <c r="P77">
        <v>10000</v>
      </c>
      <c r="Q77">
        <v>162</v>
      </c>
      <c r="R77">
        <v>16200</v>
      </c>
      <c r="V77" t="s">
        <v>162</v>
      </c>
      <c r="W77" t="s">
        <v>163</v>
      </c>
    </row>
    <row r="78" spans="8:23" x14ac:dyDescent="0.25">
      <c r="H78" s="82" t="s">
        <v>82</v>
      </c>
      <c r="I78" s="82" t="s">
        <v>422</v>
      </c>
      <c r="J78" s="82" t="s">
        <v>428</v>
      </c>
      <c r="K78" s="82" t="s">
        <v>429</v>
      </c>
      <c r="L78" s="82" t="s">
        <v>154</v>
      </c>
      <c r="M78" t="s">
        <v>430</v>
      </c>
      <c r="N78" t="s">
        <v>226</v>
      </c>
      <c r="O78">
        <v>352.26</v>
      </c>
      <c r="P78">
        <v>500</v>
      </c>
      <c r="Q78">
        <v>7.04</v>
      </c>
      <c r="R78">
        <v>704</v>
      </c>
      <c r="S78">
        <v>28.18</v>
      </c>
      <c r="V78" t="s">
        <v>162</v>
      </c>
      <c r="W78" t="s">
        <v>163</v>
      </c>
    </row>
    <row r="79" spans="8:23" x14ac:dyDescent="0.25">
      <c r="H79" s="82" t="s">
        <v>85</v>
      </c>
      <c r="I79" s="82" t="s">
        <v>417</v>
      </c>
      <c r="J79" s="82" t="s">
        <v>418</v>
      </c>
      <c r="K79" s="82" t="s">
        <v>419</v>
      </c>
      <c r="L79" s="82" t="s">
        <v>420</v>
      </c>
      <c r="M79" t="s">
        <v>421</v>
      </c>
      <c r="N79" t="s">
        <v>179</v>
      </c>
      <c r="O79">
        <v>38.78</v>
      </c>
      <c r="P79">
        <v>50</v>
      </c>
      <c r="Q79">
        <v>0.77</v>
      </c>
      <c r="R79">
        <v>77</v>
      </c>
      <c r="V79" t="s">
        <v>162</v>
      </c>
      <c r="W79" t="s">
        <v>149</v>
      </c>
    </row>
    <row r="80" spans="8:23" x14ac:dyDescent="0.25">
      <c r="H80" s="82" t="s">
        <v>86</v>
      </c>
      <c r="I80" s="82" t="s">
        <v>417</v>
      </c>
      <c r="J80" s="82" t="s">
        <v>152</v>
      </c>
      <c r="K80" s="82" t="s">
        <v>431</v>
      </c>
      <c r="L80" s="82" t="s">
        <v>154</v>
      </c>
      <c r="M80" t="s">
        <v>432</v>
      </c>
      <c r="N80" t="s">
        <v>179</v>
      </c>
      <c r="O80">
        <v>292.02</v>
      </c>
      <c r="P80">
        <v>500</v>
      </c>
      <c r="Q80">
        <v>5.84</v>
      </c>
      <c r="R80">
        <v>584</v>
      </c>
      <c r="T80">
        <v>14.89</v>
      </c>
      <c r="U80">
        <v>2.98</v>
      </c>
      <c r="V80" t="s">
        <v>162</v>
      </c>
      <c r="W80" t="s">
        <v>149</v>
      </c>
    </row>
    <row r="81" spans="8:23" x14ac:dyDescent="0.25">
      <c r="H81" s="82">
        <v>11008461</v>
      </c>
      <c r="I81" s="82" t="s">
        <v>433</v>
      </c>
      <c r="J81" s="82" t="s">
        <v>434</v>
      </c>
      <c r="K81" s="82" t="s">
        <v>435</v>
      </c>
      <c r="L81" s="82" t="s">
        <v>267</v>
      </c>
      <c r="M81" t="s">
        <v>436</v>
      </c>
      <c r="N81" t="s">
        <v>226</v>
      </c>
      <c r="O81">
        <v>22.45</v>
      </c>
      <c r="P81">
        <v>25</v>
      </c>
      <c r="R81">
        <v>0</v>
      </c>
      <c r="V81" t="s">
        <v>162</v>
      </c>
      <c r="W81" t="s">
        <v>163</v>
      </c>
    </row>
    <row r="82" spans="8:23" x14ac:dyDescent="0.25">
      <c r="H82" s="82" t="s">
        <v>88</v>
      </c>
      <c r="I82" s="82" t="s">
        <v>437</v>
      </c>
      <c r="J82" s="82" t="s">
        <v>152</v>
      </c>
      <c r="K82" s="82" t="s">
        <v>153</v>
      </c>
      <c r="L82" s="82" t="s">
        <v>154</v>
      </c>
      <c r="M82" t="s">
        <v>438</v>
      </c>
      <c r="N82" t="s">
        <v>226</v>
      </c>
      <c r="O82">
        <v>49.75</v>
      </c>
      <c r="P82">
        <v>50</v>
      </c>
      <c r="R82">
        <v>0</v>
      </c>
      <c r="V82" t="s">
        <v>162</v>
      </c>
      <c r="W82" t="s">
        <v>163</v>
      </c>
    </row>
    <row r="83" spans="8:23" x14ac:dyDescent="0.25">
      <c r="H83" s="87" t="s">
        <v>87</v>
      </c>
      <c r="I83" s="82" t="s">
        <v>439</v>
      </c>
      <c r="J83" s="82" t="s">
        <v>440</v>
      </c>
      <c r="K83" s="82" t="s">
        <v>441</v>
      </c>
      <c r="L83" s="82" t="s">
        <v>154</v>
      </c>
      <c r="M83" t="s">
        <v>442</v>
      </c>
      <c r="N83" t="s">
        <v>226</v>
      </c>
      <c r="O83">
        <v>37</v>
      </c>
      <c r="P83">
        <v>50</v>
      </c>
      <c r="R83">
        <v>0</v>
      </c>
      <c r="V83" t="s">
        <v>162</v>
      </c>
      <c r="W83" t="s">
        <v>163</v>
      </c>
    </row>
    <row r="84" spans="8:23" x14ac:dyDescent="0.25">
      <c r="H84" s="82">
        <v>11007753</v>
      </c>
      <c r="I84" s="82" t="s">
        <v>443</v>
      </c>
      <c r="J84" s="82" t="s">
        <v>424</v>
      </c>
      <c r="K84" s="82" t="s">
        <v>444</v>
      </c>
      <c r="L84" s="82" t="s">
        <v>426</v>
      </c>
      <c r="M84" t="s">
        <v>445</v>
      </c>
      <c r="N84" t="s">
        <v>226</v>
      </c>
      <c r="O84">
        <v>1483.2</v>
      </c>
      <c r="P84">
        <v>2500</v>
      </c>
      <c r="R84">
        <v>0</v>
      </c>
      <c r="V84" t="s">
        <v>162</v>
      </c>
      <c r="W84" t="s">
        <v>163</v>
      </c>
    </row>
    <row r="85" spans="8:23" x14ac:dyDescent="0.25">
      <c r="H85" t="s">
        <v>90</v>
      </c>
      <c r="I85" s="82" t="s">
        <v>446</v>
      </c>
      <c r="J85" s="82" t="s">
        <v>381</v>
      </c>
      <c r="K85" s="82" t="s">
        <v>447</v>
      </c>
      <c r="L85" s="82" t="s">
        <v>420</v>
      </c>
      <c r="M85" t="s">
        <v>451</v>
      </c>
      <c r="N85" t="s">
        <v>226</v>
      </c>
      <c r="O85">
        <v>31.5</v>
      </c>
      <c r="P85">
        <v>50</v>
      </c>
      <c r="R85">
        <v>0</v>
      </c>
      <c r="V85" t="s">
        <v>162</v>
      </c>
      <c r="W85" t="s">
        <v>163</v>
      </c>
    </row>
    <row r="86" spans="8:23" x14ac:dyDescent="0.25">
      <c r="H86" t="s">
        <v>89</v>
      </c>
      <c r="I86" s="82" t="s">
        <v>449</v>
      </c>
      <c r="J86" s="82" t="s">
        <v>144</v>
      </c>
      <c r="K86" s="82" t="s">
        <v>450</v>
      </c>
      <c r="L86" s="82" t="s">
        <v>375</v>
      </c>
      <c r="M86" t="s">
        <v>448</v>
      </c>
      <c r="N86" t="s">
        <v>226</v>
      </c>
      <c r="O86">
        <v>25</v>
      </c>
      <c r="P86">
        <v>25</v>
      </c>
      <c r="R86">
        <v>0</v>
      </c>
      <c r="V86" t="s">
        <v>162</v>
      </c>
      <c r="W86" t="s">
        <v>163</v>
      </c>
    </row>
    <row r="87" spans="8:23" x14ac:dyDescent="0.25">
      <c r="H87" s="82">
        <v>11008354</v>
      </c>
      <c r="I87" s="82" t="s">
        <v>452</v>
      </c>
      <c r="J87" s="82" t="s">
        <v>434</v>
      </c>
      <c r="K87" s="82" t="s">
        <v>453</v>
      </c>
      <c r="L87" s="82" t="s">
        <v>409</v>
      </c>
      <c r="M87" t="s">
        <v>454</v>
      </c>
      <c r="N87" t="s">
        <v>226</v>
      </c>
      <c r="O87">
        <v>36.4</v>
      </c>
      <c r="P87">
        <v>50</v>
      </c>
      <c r="Q87">
        <v>0.7</v>
      </c>
      <c r="R87">
        <v>70</v>
      </c>
      <c r="V87" t="s">
        <v>227</v>
      </c>
      <c r="W87" t="s">
        <v>163</v>
      </c>
    </row>
    <row r="88" spans="8:23" x14ac:dyDescent="0.25">
      <c r="H88" s="82" t="s">
        <v>91</v>
      </c>
      <c r="I88" s="82" t="s">
        <v>455</v>
      </c>
      <c r="J88" s="82" t="s">
        <v>456</v>
      </c>
      <c r="K88" s="82" t="s">
        <v>457</v>
      </c>
      <c r="L88" s="82" t="s">
        <v>188</v>
      </c>
      <c r="M88" t="s">
        <v>458</v>
      </c>
      <c r="N88" t="s">
        <v>179</v>
      </c>
      <c r="O88">
        <v>24.37</v>
      </c>
      <c r="P88">
        <v>25</v>
      </c>
      <c r="Q88">
        <v>0.48</v>
      </c>
      <c r="R88">
        <v>48</v>
      </c>
      <c r="V88" t="s">
        <v>48</v>
      </c>
      <c r="W88" t="s">
        <v>149</v>
      </c>
    </row>
    <row r="89" spans="8:23" x14ac:dyDescent="0.25">
      <c r="H89" s="82" t="s">
        <v>93</v>
      </c>
      <c r="I89" s="82" t="s">
        <v>459</v>
      </c>
      <c r="J89" s="82" t="s">
        <v>460</v>
      </c>
      <c r="K89" s="82" t="s">
        <v>461</v>
      </c>
      <c r="L89" s="82" t="s">
        <v>426</v>
      </c>
      <c r="M89" t="s">
        <v>462</v>
      </c>
      <c r="N89" t="s">
        <v>179</v>
      </c>
      <c r="O89">
        <v>4704.53</v>
      </c>
      <c r="P89">
        <v>5000</v>
      </c>
      <c r="R89">
        <v>0</v>
      </c>
      <c r="V89" t="s">
        <v>162</v>
      </c>
      <c r="W89" t="s">
        <v>149</v>
      </c>
    </row>
    <row r="90" spans="8:23" x14ac:dyDescent="0.25">
      <c r="H90" s="82" t="s">
        <v>92</v>
      </c>
      <c r="I90" s="82" t="s">
        <v>459</v>
      </c>
      <c r="J90" s="82" t="s">
        <v>463</v>
      </c>
      <c r="K90" s="82" t="s">
        <v>464</v>
      </c>
      <c r="L90" s="82" t="s">
        <v>193</v>
      </c>
      <c r="M90" t="s">
        <v>465</v>
      </c>
      <c r="N90" t="s">
        <v>226</v>
      </c>
      <c r="O90">
        <v>154.5</v>
      </c>
      <c r="P90">
        <v>250</v>
      </c>
      <c r="Q90">
        <v>3.09</v>
      </c>
      <c r="R90">
        <v>309</v>
      </c>
      <c r="S90">
        <v>7.73</v>
      </c>
      <c r="T90">
        <v>7.88</v>
      </c>
      <c r="U90">
        <v>1.58</v>
      </c>
      <c r="V90" t="s">
        <v>162</v>
      </c>
      <c r="W90" t="s">
        <v>163</v>
      </c>
    </row>
    <row r="91" spans="8:23" x14ac:dyDescent="0.25">
      <c r="H91" s="82" t="s">
        <v>94</v>
      </c>
      <c r="I91" s="82" t="s">
        <v>459</v>
      </c>
      <c r="J91" s="82" t="s">
        <v>466</v>
      </c>
      <c r="K91" s="82" t="s">
        <v>467</v>
      </c>
      <c r="L91" s="82" t="s">
        <v>168</v>
      </c>
      <c r="M91" t="s">
        <v>468</v>
      </c>
      <c r="N91" t="s">
        <v>226</v>
      </c>
      <c r="O91">
        <v>47.23</v>
      </c>
      <c r="P91">
        <v>50</v>
      </c>
      <c r="R91">
        <v>0</v>
      </c>
      <c r="V91" t="s">
        <v>162</v>
      </c>
      <c r="W91" t="s">
        <v>163</v>
      </c>
    </row>
    <row r="92" spans="8:23" x14ac:dyDescent="0.25">
      <c r="H92" s="82" t="s">
        <v>96</v>
      </c>
      <c r="I92" s="82" t="s">
        <v>472</v>
      </c>
      <c r="J92" s="82" t="s">
        <v>469</v>
      </c>
      <c r="K92" s="82" t="s">
        <v>470</v>
      </c>
      <c r="L92" s="82" t="s">
        <v>154</v>
      </c>
      <c r="M92" t="s">
        <v>471</v>
      </c>
      <c r="N92" t="s">
        <v>226</v>
      </c>
      <c r="O92">
        <v>102.54</v>
      </c>
      <c r="P92">
        <v>150</v>
      </c>
      <c r="R92">
        <v>0</v>
      </c>
      <c r="V92" t="s">
        <v>162</v>
      </c>
      <c r="W92" t="s">
        <v>163</v>
      </c>
    </row>
    <row r="93" spans="8:23" x14ac:dyDescent="0.25">
      <c r="H93" s="82" t="s">
        <v>95</v>
      </c>
      <c r="I93" s="82" t="s">
        <v>472</v>
      </c>
      <c r="J93" s="82" t="s">
        <v>473</v>
      </c>
      <c r="K93" s="82" t="s">
        <v>474</v>
      </c>
      <c r="L93" s="82" t="s">
        <v>168</v>
      </c>
      <c r="M93" t="s">
        <v>475</v>
      </c>
      <c r="N93" t="s">
        <v>226</v>
      </c>
      <c r="O93">
        <v>84.61</v>
      </c>
      <c r="P93">
        <v>100</v>
      </c>
      <c r="R93">
        <v>0</v>
      </c>
      <c r="V93" t="s">
        <v>162</v>
      </c>
      <c r="W93" t="s">
        <v>163</v>
      </c>
    </row>
    <row r="94" spans="8:23" x14ac:dyDescent="0.25">
      <c r="H94" s="82" t="s">
        <v>97</v>
      </c>
      <c r="I94" s="82" t="s">
        <v>476</v>
      </c>
      <c r="J94" s="82" t="s">
        <v>214</v>
      </c>
      <c r="K94" s="82" t="s">
        <v>477</v>
      </c>
      <c r="L94" s="82" t="s">
        <v>154</v>
      </c>
      <c r="M94" t="s">
        <v>478</v>
      </c>
      <c r="N94" t="s">
        <v>161</v>
      </c>
      <c r="O94">
        <v>77.13</v>
      </c>
      <c r="P94">
        <v>100</v>
      </c>
      <c r="R94">
        <v>0</v>
      </c>
      <c r="V94" t="s">
        <v>162</v>
      </c>
      <c r="W94" t="s">
        <v>149</v>
      </c>
    </row>
    <row r="95" spans="8:23" x14ac:dyDescent="0.25">
      <c r="H95" s="82" t="s">
        <v>98</v>
      </c>
      <c r="I95" s="82" t="s">
        <v>476</v>
      </c>
      <c r="J95" s="82" t="s">
        <v>479</v>
      </c>
      <c r="K95" s="82" t="s">
        <v>480</v>
      </c>
      <c r="L95" s="82" t="s">
        <v>193</v>
      </c>
      <c r="M95" t="s">
        <v>481</v>
      </c>
      <c r="N95" t="s">
        <v>161</v>
      </c>
      <c r="O95">
        <v>24.1</v>
      </c>
      <c r="P95">
        <v>25</v>
      </c>
      <c r="R95">
        <v>0</v>
      </c>
      <c r="V95" t="s">
        <v>162</v>
      </c>
      <c r="W95" t="s">
        <v>149</v>
      </c>
    </row>
    <row r="96" spans="8:23" x14ac:dyDescent="0.25">
      <c r="H96" s="82" t="s">
        <v>100</v>
      </c>
      <c r="I96" s="82" t="s">
        <v>487</v>
      </c>
      <c r="J96" s="82" t="s">
        <v>492</v>
      </c>
      <c r="K96" s="82" t="s">
        <v>493</v>
      </c>
      <c r="L96" s="82" t="s">
        <v>168</v>
      </c>
      <c r="M96" t="s">
        <v>494</v>
      </c>
      <c r="N96" t="s">
        <v>179</v>
      </c>
      <c r="O96">
        <v>91.48</v>
      </c>
      <c r="P96">
        <v>100</v>
      </c>
      <c r="Q96">
        <v>1.83</v>
      </c>
      <c r="R96">
        <v>183</v>
      </c>
      <c r="S96">
        <v>4.57</v>
      </c>
      <c r="T96">
        <v>4.67</v>
      </c>
      <c r="U96">
        <v>0.93</v>
      </c>
      <c r="V96" t="s">
        <v>162</v>
      </c>
      <c r="W96" t="s">
        <v>149</v>
      </c>
    </row>
    <row r="97" spans="8:23" x14ac:dyDescent="0.25">
      <c r="H97" s="82" t="s">
        <v>102</v>
      </c>
      <c r="I97" s="82" t="s">
        <v>487</v>
      </c>
      <c r="J97" s="82" t="s">
        <v>488</v>
      </c>
      <c r="K97" s="82" t="s">
        <v>489</v>
      </c>
      <c r="L97" s="82" t="s">
        <v>485</v>
      </c>
      <c r="M97" t="s">
        <v>490</v>
      </c>
      <c r="N97" t="s">
        <v>179</v>
      </c>
      <c r="O97">
        <v>39.119999999999997</v>
      </c>
      <c r="P97">
        <v>50</v>
      </c>
      <c r="R97">
        <v>0</v>
      </c>
      <c r="V97" t="s">
        <v>162</v>
      </c>
      <c r="W97" t="s">
        <v>149</v>
      </c>
    </row>
    <row r="98" spans="8:23" x14ac:dyDescent="0.25">
      <c r="H98" s="82" t="s">
        <v>101</v>
      </c>
      <c r="I98" s="82" t="s">
        <v>487</v>
      </c>
      <c r="J98" s="82" t="s">
        <v>466</v>
      </c>
      <c r="K98" s="82" t="s">
        <v>467</v>
      </c>
      <c r="L98" s="82" t="s">
        <v>168</v>
      </c>
      <c r="M98" t="s">
        <v>491</v>
      </c>
      <c r="N98" t="s">
        <v>179</v>
      </c>
      <c r="O98">
        <v>69.47</v>
      </c>
      <c r="P98">
        <v>75</v>
      </c>
      <c r="R98">
        <v>0</v>
      </c>
      <c r="V98" t="s">
        <v>162</v>
      </c>
      <c r="W98" t="s">
        <v>149</v>
      </c>
    </row>
    <row r="99" spans="8:23" x14ac:dyDescent="0.25">
      <c r="H99" s="82" t="s">
        <v>99</v>
      </c>
      <c r="I99" s="82" t="s">
        <v>487</v>
      </c>
      <c r="J99" s="82" t="s">
        <v>463</v>
      </c>
      <c r="K99" s="82" t="s">
        <v>464</v>
      </c>
      <c r="L99" s="82" t="s">
        <v>193</v>
      </c>
      <c r="M99" t="s">
        <v>495</v>
      </c>
      <c r="N99" t="s">
        <v>179</v>
      </c>
      <c r="O99">
        <v>172.97</v>
      </c>
      <c r="P99">
        <v>250</v>
      </c>
      <c r="Q99">
        <v>3.46</v>
      </c>
      <c r="R99">
        <v>346</v>
      </c>
      <c r="S99">
        <v>8.65</v>
      </c>
      <c r="T99">
        <v>8.82</v>
      </c>
      <c r="U99">
        <v>1.76</v>
      </c>
      <c r="V99" t="s">
        <v>162</v>
      </c>
      <c r="W99" t="s">
        <v>149</v>
      </c>
    </row>
    <row r="100" spans="8:23" x14ac:dyDescent="0.25">
      <c r="H100" s="82" t="s">
        <v>103</v>
      </c>
      <c r="I100" s="82" t="s">
        <v>482</v>
      </c>
      <c r="J100" s="82" t="s">
        <v>483</v>
      </c>
      <c r="K100" s="82" t="s">
        <v>484</v>
      </c>
      <c r="L100" s="82" t="s">
        <v>485</v>
      </c>
      <c r="M100" t="s">
        <v>486</v>
      </c>
      <c r="N100" t="s">
        <v>161</v>
      </c>
      <c r="O100">
        <v>1452.94</v>
      </c>
      <c r="P100">
        <v>2500</v>
      </c>
      <c r="Q100">
        <v>34.6</v>
      </c>
      <c r="R100">
        <f>Q100*100</f>
        <v>3460</v>
      </c>
      <c r="V100" t="s">
        <v>162</v>
      </c>
      <c r="W100" t="s">
        <v>149</v>
      </c>
    </row>
    <row r="101" spans="8:23" x14ac:dyDescent="0.25">
      <c r="H101" s="82" t="s">
        <v>104</v>
      </c>
      <c r="I101" s="82" t="s">
        <v>496</v>
      </c>
      <c r="J101" s="82" t="s">
        <v>497</v>
      </c>
      <c r="K101" s="82" t="s">
        <v>498</v>
      </c>
      <c r="L101" s="82" t="s">
        <v>188</v>
      </c>
      <c r="M101" t="s">
        <v>499</v>
      </c>
      <c r="N101" t="s">
        <v>179</v>
      </c>
      <c r="O101">
        <v>13.93</v>
      </c>
      <c r="P101">
        <v>10</v>
      </c>
      <c r="Q101">
        <v>0.27</v>
      </c>
      <c r="R101">
        <v>27</v>
      </c>
      <c r="V101" t="s">
        <v>46</v>
      </c>
      <c r="W101" t="s">
        <v>149</v>
      </c>
    </row>
    <row r="102" spans="8:23" x14ac:dyDescent="0.25">
      <c r="H102" s="82" t="s">
        <v>116</v>
      </c>
      <c r="I102" s="82" t="s">
        <v>500</v>
      </c>
      <c r="J102" s="82" t="s">
        <v>424</v>
      </c>
      <c r="K102" s="82" t="s">
        <v>501</v>
      </c>
      <c r="L102" s="82">
        <v>1</v>
      </c>
      <c r="M102" t="s">
        <v>502</v>
      </c>
      <c r="N102" t="s">
        <v>503</v>
      </c>
      <c r="O102">
        <v>2062.1999999999998</v>
      </c>
      <c r="P102">
        <v>2500</v>
      </c>
      <c r="R102">
        <v>0</v>
      </c>
      <c r="V102" t="s">
        <v>149</v>
      </c>
      <c r="W102" t="s">
        <v>150</v>
      </c>
    </row>
    <row r="103" spans="8:23" x14ac:dyDescent="0.25">
      <c r="H103" s="82" t="s">
        <v>117</v>
      </c>
      <c r="I103" s="82" t="s">
        <v>500</v>
      </c>
      <c r="J103" s="82" t="s">
        <v>270</v>
      </c>
      <c r="K103" s="82" t="s">
        <v>504</v>
      </c>
      <c r="L103" s="82" t="s">
        <v>272</v>
      </c>
      <c r="M103" t="s">
        <v>505</v>
      </c>
      <c r="N103" t="s">
        <v>503</v>
      </c>
      <c r="O103">
        <v>188.6</v>
      </c>
      <c r="P103">
        <v>250</v>
      </c>
      <c r="R103">
        <v>0</v>
      </c>
      <c r="V103" t="s">
        <v>149</v>
      </c>
      <c r="W103" t="s">
        <v>150</v>
      </c>
    </row>
    <row r="104" spans="8:23" x14ac:dyDescent="0.25">
      <c r="H104" s="82" t="s">
        <v>118</v>
      </c>
      <c r="I104" s="82" t="s">
        <v>506</v>
      </c>
      <c r="J104" s="82" t="s">
        <v>424</v>
      </c>
      <c r="K104" s="82" t="s">
        <v>501</v>
      </c>
      <c r="L104" s="82">
        <v>1</v>
      </c>
      <c r="M104" t="s">
        <v>507</v>
      </c>
      <c r="N104" t="s">
        <v>503</v>
      </c>
      <c r="O104">
        <v>1810.75</v>
      </c>
      <c r="P104">
        <v>2500</v>
      </c>
      <c r="R104">
        <v>0</v>
      </c>
      <c r="V104" t="s">
        <v>149</v>
      </c>
      <c r="W104" t="s">
        <v>150</v>
      </c>
    </row>
    <row r="105" spans="8:23" x14ac:dyDescent="0.25">
      <c r="H105" s="82" t="s">
        <v>119</v>
      </c>
      <c r="I105" s="82" t="s">
        <v>506</v>
      </c>
      <c r="J105" s="82" t="s">
        <v>270</v>
      </c>
      <c r="K105" s="82" t="s">
        <v>504</v>
      </c>
      <c r="L105" s="82" t="s">
        <v>272</v>
      </c>
      <c r="M105" t="s">
        <v>508</v>
      </c>
      <c r="N105" t="s">
        <v>503</v>
      </c>
      <c r="O105">
        <v>159.30000000000001</v>
      </c>
      <c r="P105">
        <v>250</v>
      </c>
      <c r="R105">
        <v>0</v>
      </c>
      <c r="V105" t="s">
        <v>149</v>
      </c>
      <c r="W105" t="s">
        <v>150</v>
      </c>
    </row>
    <row r="106" spans="8:23" x14ac:dyDescent="0.25">
      <c r="H106" s="82" t="s">
        <v>120</v>
      </c>
      <c r="I106" s="82" t="s">
        <v>506</v>
      </c>
      <c r="J106" s="82" t="s">
        <v>509</v>
      </c>
      <c r="K106" s="82" t="s">
        <v>173</v>
      </c>
      <c r="L106" s="82">
        <v>4</v>
      </c>
      <c r="M106" t="s">
        <v>510</v>
      </c>
      <c r="N106" t="s">
        <v>503</v>
      </c>
      <c r="O106">
        <v>67.05</v>
      </c>
      <c r="P106">
        <v>75</v>
      </c>
      <c r="R106">
        <v>0</v>
      </c>
    </row>
    <row r="107" spans="8:23" x14ac:dyDescent="0.25">
      <c r="H107" s="82">
        <v>86797658</v>
      </c>
      <c r="I107" s="82" t="s">
        <v>511</v>
      </c>
      <c r="J107" s="82" t="s">
        <v>275</v>
      </c>
      <c r="K107" s="82" t="s">
        <v>276</v>
      </c>
      <c r="L107" s="82" t="s">
        <v>154</v>
      </c>
      <c r="M107" t="s">
        <v>512</v>
      </c>
      <c r="N107" t="s">
        <v>195</v>
      </c>
      <c r="O107">
        <v>580.79999999999995</v>
      </c>
      <c r="P107">
        <v>1250</v>
      </c>
      <c r="R107">
        <v>0</v>
      </c>
      <c r="V107" t="s">
        <v>149</v>
      </c>
      <c r="W107" t="s">
        <v>163</v>
      </c>
    </row>
    <row r="108" spans="8:23" x14ac:dyDescent="0.25">
      <c r="H108" s="82" t="s">
        <v>105</v>
      </c>
      <c r="I108" s="82" t="s">
        <v>513</v>
      </c>
      <c r="J108" s="82" t="s">
        <v>514</v>
      </c>
      <c r="K108" s="82" t="s">
        <v>515</v>
      </c>
      <c r="L108" s="82" t="s">
        <v>146</v>
      </c>
      <c r="M108" t="s">
        <v>516</v>
      </c>
      <c r="N108" t="s">
        <v>148</v>
      </c>
      <c r="O108">
        <v>63.5</v>
      </c>
      <c r="P108">
        <v>75</v>
      </c>
      <c r="R108">
        <v>0</v>
      </c>
      <c r="S108">
        <v>1.8</v>
      </c>
      <c r="V108" t="s">
        <v>149</v>
      </c>
      <c r="W108" t="s">
        <v>163</v>
      </c>
    </row>
    <row r="109" spans="8:23" x14ac:dyDescent="0.25">
      <c r="H109" s="82">
        <v>11008360</v>
      </c>
      <c r="I109" s="82" t="s">
        <v>517</v>
      </c>
      <c r="J109" s="82" t="s">
        <v>518</v>
      </c>
      <c r="K109" s="82" t="s">
        <v>519</v>
      </c>
      <c r="L109" s="82" t="s">
        <v>420</v>
      </c>
      <c r="M109" t="s">
        <v>520</v>
      </c>
      <c r="N109" t="s">
        <v>179</v>
      </c>
      <c r="O109">
        <v>353.49</v>
      </c>
      <c r="P109">
        <v>500</v>
      </c>
      <c r="R109">
        <v>0</v>
      </c>
      <c r="V109" t="s">
        <v>45</v>
      </c>
      <c r="W109" t="s">
        <v>149</v>
      </c>
    </row>
    <row r="110" spans="8:23" x14ac:dyDescent="0.25">
      <c r="H110" s="88" t="s">
        <v>106</v>
      </c>
      <c r="I110" s="82" t="s">
        <v>517</v>
      </c>
      <c r="J110" s="82" t="s">
        <v>521</v>
      </c>
      <c r="K110" s="82" t="s">
        <v>521</v>
      </c>
      <c r="L110" s="82" t="s">
        <v>183</v>
      </c>
      <c r="M110" t="s">
        <v>522</v>
      </c>
      <c r="N110" t="s">
        <v>161</v>
      </c>
      <c r="O110">
        <v>6065.28</v>
      </c>
      <c r="P110">
        <v>7500</v>
      </c>
      <c r="R110">
        <v>0</v>
      </c>
      <c r="V110" t="s">
        <v>45</v>
      </c>
      <c r="W110" t="s">
        <v>149</v>
      </c>
    </row>
    <row r="111" spans="8:23" x14ac:dyDescent="0.25">
      <c r="H111" s="82">
        <v>11008324</v>
      </c>
      <c r="I111" s="82" t="s">
        <v>523</v>
      </c>
      <c r="J111" s="82" t="s">
        <v>524</v>
      </c>
      <c r="K111" s="82" t="s">
        <v>525</v>
      </c>
      <c r="L111" s="82" t="s">
        <v>188</v>
      </c>
      <c r="M111" t="s">
        <v>526</v>
      </c>
      <c r="N111" t="s">
        <v>179</v>
      </c>
      <c r="O111">
        <v>100.22</v>
      </c>
      <c r="P111">
        <v>150</v>
      </c>
      <c r="R111">
        <v>0</v>
      </c>
      <c r="V111" t="s">
        <v>162</v>
      </c>
      <c r="W111" t="s">
        <v>149</v>
      </c>
    </row>
    <row r="112" spans="8:23" x14ac:dyDescent="0.25">
      <c r="H112" s="82">
        <v>11008490</v>
      </c>
      <c r="I112" s="82" t="s">
        <v>556</v>
      </c>
      <c r="J112" s="82" t="s">
        <v>518</v>
      </c>
      <c r="K112" s="82" t="s">
        <v>519</v>
      </c>
      <c r="L112" s="82" t="s">
        <v>420</v>
      </c>
      <c r="M112" t="s">
        <v>527</v>
      </c>
      <c r="N112" t="s">
        <v>179</v>
      </c>
      <c r="O112">
        <v>76.739999999999995</v>
      </c>
      <c r="P112">
        <v>100</v>
      </c>
      <c r="R112">
        <v>0</v>
      </c>
      <c r="S112">
        <v>3.84</v>
      </c>
      <c r="T112">
        <v>3.91</v>
      </c>
      <c r="U112">
        <v>0.78</v>
      </c>
      <c r="V112" t="s">
        <v>162</v>
      </c>
      <c r="W112" t="s">
        <v>149</v>
      </c>
    </row>
    <row r="113" spans="8:23" x14ac:dyDescent="0.25">
      <c r="H113" s="82" t="s">
        <v>121</v>
      </c>
      <c r="I113" s="82" t="s">
        <v>528</v>
      </c>
      <c r="J113" s="82" t="s">
        <v>529</v>
      </c>
      <c r="K113" s="82" t="s">
        <v>530</v>
      </c>
      <c r="L113" s="82" t="s">
        <v>168</v>
      </c>
      <c r="M113" t="s">
        <v>531</v>
      </c>
      <c r="N113" t="s">
        <v>195</v>
      </c>
      <c r="O113">
        <v>426.4</v>
      </c>
      <c r="P113">
        <v>500</v>
      </c>
      <c r="Q113">
        <v>1.42</v>
      </c>
      <c r="R113">
        <v>142</v>
      </c>
      <c r="V113" t="s">
        <v>149</v>
      </c>
      <c r="W113" t="s">
        <v>150</v>
      </c>
    </row>
    <row r="114" spans="8:23" x14ac:dyDescent="0.25">
      <c r="H114" s="82">
        <v>11008520</v>
      </c>
      <c r="I114" s="82" t="s">
        <v>532</v>
      </c>
      <c r="J114" s="82" t="s">
        <v>275</v>
      </c>
      <c r="K114" s="82" t="s">
        <v>276</v>
      </c>
      <c r="L114" s="82" t="s">
        <v>154</v>
      </c>
      <c r="M114" t="s">
        <v>533</v>
      </c>
      <c r="N114" t="s">
        <v>195</v>
      </c>
      <c r="O114">
        <v>355.16</v>
      </c>
      <c r="P114">
        <v>500</v>
      </c>
      <c r="Q114">
        <v>1.77</v>
      </c>
      <c r="R114">
        <v>177</v>
      </c>
      <c r="V114" t="s">
        <v>149</v>
      </c>
      <c r="W114" t="s">
        <v>163</v>
      </c>
    </row>
  </sheetData>
  <sheetProtection algorithmName="SHA-512" hashValue="mRW0ftfBJY2yYA+0B9KF8uC/M2mVNU/y4KsT+zNiYi9zmr5AUV4RG5qozyFfN3/tHzlipfT/muxvn0DznZcv2Q==" saltValue="BYj+Lf0TjYj+jGgfxWUPxQ==" spinCount="100000" sheet="1" selectLockedCells="1"/>
  <autoFilter ref="A1:W114" xr:uid="{3FFA3170-05F7-46DA-AE45-FA3A442A6998}">
    <sortState xmlns:xlrd2="http://schemas.microsoft.com/office/spreadsheetml/2017/richdata2" ref="A3:W114">
      <sortCondition ref="I1:I114"/>
    </sortState>
  </autoFilter>
  <pageMargins left="0.7" right="0.7" top="0.75" bottom="0.75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acbff13-439f-4425-bd7e-1f7cacb276c1">
      <Terms xmlns="http://schemas.microsoft.com/office/infopath/2007/PartnerControls"/>
    </lcf76f155ced4ddcb4097134ff3c332f>
    <TaxCatchAll xmlns="325ab1e3-c3c0-4bfc-a54c-57c66edec5d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6DE9DE5D39EB499427901F6F9DBC90" ma:contentTypeVersion="13" ma:contentTypeDescription="Create a new document." ma:contentTypeScope="" ma:versionID="30458646e3e416ae74ca50a715e95ef9">
  <xsd:schema xmlns:xsd="http://www.w3.org/2001/XMLSchema" xmlns:xs="http://www.w3.org/2001/XMLSchema" xmlns:p="http://schemas.microsoft.com/office/2006/metadata/properties" xmlns:ns2="8acbff13-439f-4425-bd7e-1f7cacb276c1" xmlns:ns3="325ab1e3-c3c0-4bfc-a54c-57c66edec5de" targetNamespace="http://schemas.microsoft.com/office/2006/metadata/properties" ma:root="true" ma:fieldsID="961d5e801384af30a3b0486b134e06f4" ns2:_="" ns3:_="">
    <xsd:import namespace="8acbff13-439f-4425-bd7e-1f7cacb276c1"/>
    <xsd:import namespace="325ab1e3-c3c0-4bfc-a54c-57c66edec5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cbff13-439f-4425-bd7e-1f7cacb276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2a2e794-9366-4967-bc2f-bbaf13cd7d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5ab1e3-c3c0-4bfc-a54c-57c66edec5d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f54e7e0-0ca5-49fc-9467-a9b1f996be46}" ma:internalName="TaxCatchAll" ma:showField="CatchAllData" ma:web="325ab1e3-c3c0-4bfc-a54c-57c66edec5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2D03F9-70AB-435D-A9EA-9F242C534BE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05F2C27-4483-4ECB-89A1-F12A83384D29}">
  <ds:schemaRefs>
    <ds:schemaRef ds:uri="http://schemas.microsoft.com/office/2006/metadata/properties"/>
    <ds:schemaRef ds:uri="http://schemas.microsoft.com/office/infopath/2007/PartnerControls"/>
    <ds:schemaRef ds:uri="546063a7-14a2-4cdb-86a8-c6c433111590"/>
    <ds:schemaRef ds:uri="8e1aa689-25a9-40c7-9a0b-9117768d1c00"/>
  </ds:schemaRefs>
</ds:datastoreItem>
</file>

<file path=customXml/itemProps3.xml><?xml version="1.0" encoding="utf-8"?>
<ds:datastoreItem xmlns:ds="http://schemas.openxmlformats.org/officeDocument/2006/customXml" ds:itemID="{293F60CF-E250-4815-A782-B3B1D2A4CB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Instructions Period 2 Enrollees</vt:lpstr>
      <vt:lpstr>Calculator - Enrolled by Oct 31</vt:lpstr>
      <vt:lpstr>'Calculator - Enrolled by Oct 31'!Print_Area</vt:lpstr>
      <vt:lpstr>'Instructions Period 2 Enrollees'!Print_Area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Alan Eife</dc:creator>
  <cp:keywords/>
  <dc:description/>
  <cp:lastModifiedBy>Rachael Zuel</cp:lastModifiedBy>
  <cp:revision/>
  <cp:lastPrinted>2026-08-04T22:38:43Z</cp:lastPrinted>
  <dcterms:created xsi:type="dcterms:W3CDTF">2026-03-18T17:07:41Z</dcterms:created>
  <dcterms:modified xsi:type="dcterms:W3CDTF">2026-08-04T22:38:59Z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704955-3550-4c1c-9097-1672b88a0b7a_Enabled">
    <vt:lpwstr>true</vt:lpwstr>
  </property>
  <property fmtid="{D5CDD505-2E9C-101B-9397-08002B2CF9AE}" pid="3" name="MSIP_Label_52704955-3550-4c1c-9097-1672b88a0b7a_SetDate">
    <vt:lpwstr>2026-03-18T19:06:37Z</vt:lpwstr>
  </property>
  <property fmtid="{D5CDD505-2E9C-101B-9397-08002B2CF9AE}" pid="4" name="MSIP_Label_52704955-3550-4c1c-9097-1672b88a0b7a_Method">
    <vt:lpwstr>Standard</vt:lpwstr>
  </property>
  <property fmtid="{D5CDD505-2E9C-101B-9397-08002B2CF9AE}" pid="5" name="MSIP_Label_52704955-3550-4c1c-9097-1672b88a0b7a_Name">
    <vt:lpwstr>RESTRICTED</vt:lpwstr>
  </property>
  <property fmtid="{D5CDD505-2E9C-101B-9397-08002B2CF9AE}" pid="6" name="MSIP_Label_52704955-3550-4c1c-9097-1672b88a0b7a_SiteId">
    <vt:lpwstr>c4dedb74-d916-4ef4-b6b5-af80c59e9742</vt:lpwstr>
  </property>
  <property fmtid="{D5CDD505-2E9C-101B-9397-08002B2CF9AE}" pid="7" name="MSIP_Label_52704955-3550-4c1c-9097-1672b88a0b7a_ActionId">
    <vt:lpwstr>a0a2a24a-52c1-4f9a-a57f-90904ee25ac2</vt:lpwstr>
  </property>
  <property fmtid="{D5CDD505-2E9C-101B-9397-08002B2CF9AE}" pid="8" name="MSIP_Label_52704955-3550-4c1c-9097-1672b88a0b7a_ContentBits">
    <vt:lpwstr>0</vt:lpwstr>
  </property>
  <property fmtid="{D5CDD505-2E9C-101B-9397-08002B2CF9AE}" pid="9" name="MSIP_Label_52704955-3550-4c1c-9097-1672b88a0b7a_Tag">
    <vt:lpwstr>10, 3, 0, 1</vt:lpwstr>
  </property>
  <property fmtid="{D5CDD505-2E9C-101B-9397-08002B2CF9AE}" pid="10" name="ContentTypeId">
    <vt:lpwstr>0x010100266DE9DE5D39EB499427901F6F9DBC90</vt:lpwstr>
  </property>
  <property fmtid="{D5CDD505-2E9C-101B-9397-08002B2CF9AE}" pid="11" name="MediaServiceImageTags">
    <vt:lpwstr/>
  </property>
</Properties>
</file>